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BPKK ACEH SINGKIL\"/>
    </mc:Choice>
  </mc:AlternateContent>
  <bookViews>
    <workbookView xWindow="0" yWindow="0" windowWidth="20490" windowHeight="7155"/>
  </bookViews>
  <sheets>
    <sheet name="Sheet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1" i="1" l="1"/>
  <c r="G100" i="1"/>
  <c r="H100" i="1" s="1"/>
  <c r="J100" i="1" s="1"/>
  <c r="H99" i="1"/>
  <c r="J99" i="1" s="1"/>
  <c r="G99" i="1"/>
  <c r="G98" i="1"/>
  <c r="H98" i="1" s="1"/>
  <c r="J98" i="1" s="1"/>
  <c r="G97" i="1"/>
  <c r="J96" i="1"/>
  <c r="G96" i="1"/>
  <c r="F96" i="1"/>
  <c r="H96" i="1" s="1"/>
  <c r="I96" i="1" s="1"/>
  <c r="G95" i="1"/>
  <c r="F95" i="1"/>
  <c r="F94" i="1" s="1"/>
  <c r="G94" i="1"/>
  <c r="E94" i="1"/>
  <c r="D94" i="1"/>
  <c r="D72" i="1" s="1"/>
  <c r="G93" i="1"/>
  <c r="F93" i="1"/>
  <c r="H93" i="1" s="1"/>
  <c r="G92" i="1"/>
  <c r="F92" i="1"/>
  <c r="H92" i="1" s="1"/>
  <c r="J91" i="1"/>
  <c r="I91" i="1"/>
  <c r="G90" i="1"/>
  <c r="F90" i="1"/>
  <c r="E90" i="1"/>
  <c r="D90" i="1"/>
  <c r="H89" i="1"/>
  <c r="J89" i="1" s="1"/>
  <c r="G89" i="1"/>
  <c r="G88" i="1"/>
  <c r="H88" i="1" s="1"/>
  <c r="J88" i="1" s="1"/>
  <c r="G87" i="1"/>
  <c r="F87" i="1"/>
  <c r="H87" i="1" s="1"/>
  <c r="H86" i="1"/>
  <c r="G86" i="1"/>
  <c r="F86" i="1"/>
  <c r="H85" i="1"/>
  <c r="G85" i="1"/>
  <c r="F85" i="1"/>
  <c r="E85" i="1"/>
  <c r="E72" i="1" s="1"/>
  <c r="D85" i="1"/>
  <c r="H84" i="1"/>
  <c r="G84" i="1"/>
  <c r="F84" i="1"/>
  <c r="H83" i="1"/>
  <c r="J83" i="1" s="1"/>
  <c r="G83" i="1"/>
  <c r="F83" i="1"/>
  <c r="I82" i="1"/>
  <c r="G82" i="1"/>
  <c r="F82" i="1"/>
  <c r="H82" i="1" s="1"/>
  <c r="J82" i="1" s="1"/>
  <c r="G81" i="1"/>
  <c r="F81" i="1"/>
  <c r="H81" i="1" s="1"/>
  <c r="I81" i="1" s="1"/>
  <c r="F80" i="1"/>
  <c r="H80" i="1" s="1"/>
  <c r="J80" i="1" s="1"/>
  <c r="G79" i="1"/>
  <c r="F79" i="1"/>
  <c r="H79" i="1" s="1"/>
  <c r="I79" i="1" s="1"/>
  <c r="G78" i="1"/>
  <c r="F78" i="1"/>
  <c r="H78" i="1" s="1"/>
  <c r="J78" i="1" s="1"/>
  <c r="G77" i="1"/>
  <c r="F77" i="1"/>
  <c r="H77" i="1" s="1"/>
  <c r="J77" i="1" s="1"/>
  <c r="G76" i="1"/>
  <c r="F76" i="1"/>
  <c r="G75" i="1"/>
  <c r="H75" i="1" s="1"/>
  <c r="J75" i="1" s="1"/>
  <c r="G74" i="1"/>
  <c r="H74" i="1" s="1"/>
  <c r="J74" i="1" s="1"/>
  <c r="E73" i="1"/>
  <c r="D73" i="1"/>
  <c r="H71" i="1"/>
  <c r="G71" i="1"/>
  <c r="F71" i="1"/>
  <c r="G70" i="1"/>
  <c r="F70" i="1"/>
  <c r="H70" i="1" s="1"/>
  <c r="J70" i="1" s="1"/>
  <c r="E70" i="1"/>
  <c r="D70" i="1"/>
  <c r="H69" i="1"/>
  <c r="G69" i="1"/>
  <c r="F69" i="1"/>
  <c r="G68" i="1"/>
  <c r="F68" i="1"/>
  <c r="H68" i="1" s="1"/>
  <c r="J68" i="1" s="1"/>
  <c r="G67" i="1"/>
  <c r="F67" i="1"/>
  <c r="H67" i="1" s="1"/>
  <c r="I67" i="1" s="1"/>
  <c r="E67" i="1"/>
  <c r="D67" i="1"/>
  <c r="G66" i="1"/>
  <c r="F66" i="1"/>
  <c r="H66" i="1" s="1"/>
  <c r="J66" i="1" s="1"/>
  <c r="E66" i="1"/>
  <c r="E65" i="1" s="1"/>
  <c r="D66" i="1"/>
  <c r="G65" i="1"/>
  <c r="D65" i="1"/>
  <c r="G64" i="1"/>
  <c r="H64" i="1" s="1"/>
  <c r="F64" i="1"/>
  <c r="F63" i="1" s="1"/>
  <c r="H63" i="1" s="1"/>
  <c r="G63" i="1"/>
  <c r="E63" i="1"/>
  <c r="D63" i="1"/>
  <c r="G62" i="1"/>
  <c r="H62" i="1" s="1"/>
  <c r="F62" i="1"/>
  <c r="F61" i="1" s="1"/>
  <c r="H61" i="1" s="1"/>
  <c r="G61" i="1"/>
  <c r="E61" i="1"/>
  <c r="D61" i="1"/>
  <c r="G60" i="1"/>
  <c r="H60" i="1" s="1"/>
  <c r="F60" i="1"/>
  <c r="F59" i="1" s="1"/>
  <c r="H59" i="1" s="1"/>
  <c r="G59" i="1"/>
  <c r="E59" i="1"/>
  <c r="D59" i="1"/>
  <c r="G58" i="1"/>
  <c r="H58" i="1" s="1"/>
  <c r="F58" i="1"/>
  <c r="F57" i="1" s="1"/>
  <c r="H57" i="1" s="1"/>
  <c r="G57" i="1"/>
  <c r="E57" i="1"/>
  <c r="D57" i="1"/>
  <c r="G56" i="1"/>
  <c r="H56" i="1" s="1"/>
  <c r="F56" i="1"/>
  <c r="F55" i="1" s="1"/>
  <c r="H55" i="1" s="1"/>
  <c r="G55" i="1"/>
  <c r="E55" i="1"/>
  <c r="D55" i="1"/>
  <c r="G54" i="1"/>
  <c r="H54" i="1" s="1"/>
  <c r="F54" i="1"/>
  <c r="F53" i="1" s="1"/>
  <c r="H53" i="1" s="1"/>
  <c r="G53" i="1"/>
  <c r="E53" i="1"/>
  <c r="D53" i="1"/>
  <c r="G52" i="1"/>
  <c r="F52" i="1"/>
  <c r="H52" i="1" s="1"/>
  <c r="H51" i="1"/>
  <c r="G51" i="1"/>
  <c r="F51" i="1"/>
  <c r="I50" i="1"/>
  <c r="H50" i="1"/>
  <c r="J50" i="1" s="1"/>
  <c r="G50" i="1"/>
  <c r="F50" i="1"/>
  <c r="K49" i="1"/>
  <c r="G49" i="1"/>
  <c r="F49" i="1"/>
  <c r="F48" i="1" s="1"/>
  <c r="H48" i="1" s="1"/>
  <c r="G48" i="1"/>
  <c r="E48" i="1"/>
  <c r="E47" i="1" s="1"/>
  <c r="D48" i="1"/>
  <c r="G47" i="1"/>
  <c r="G46" i="1"/>
  <c r="F46" i="1"/>
  <c r="G45" i="1"/>
  <c r="E45" i="1"/>
  <c r="D45" i="1"/>
  <c r="G44" i="1"/>
  <c r="F44" i="1"/>
  <c r="G43" i="1"/>
  <c r="E43" i="1"/>
  <c r="D43" i="1"/>
  <c r="G42" i="1"/>
  <c r="F42" i="1"/>
  <c r="G41" i="1"/>
  <c r="E41" i="1"/>
  <c r="D41" i="1"/>
  <c r="G40" i="1"/>
  <c r="F40" i="1"/>
  <c r="H40" i="1" s="1"/>
  <c r="I40" i="1" s="1"/>
  <c r="G39" i="1"/>
  <c r="G35" i="1" s="1"/>
  <c r="G34" i="1" s="1"/>
  <c r="E39" i="1"/>
  <c r="D39" i="1"/>
  <c r="J38" i="1"/>
  <c r="J37" i="1"/>
  <c r="I37" i="1"/>
  <c r="H36" i="1"/>
  <c r="G36" i="1"/>
  <c r="F36" i="1"/>
  <c r="E36" i="1"/>
  <c r="E35" i="1" s="1"/>
  <c r="E34" i="1" s="1"/>
  <c r="D36" i="1"/>
  <c r="D35" i="1"/>
  <c r="J33" i="1"/>
  <c r="I33" i="1"/>
  <c r="G33" i="1"/>
  <c r="F33" i="1"/>
  <c r="H33" i="1" s="1"/>
  <c r="G32" i="1"/>
  <c r="F32" i="1"/>
  <c r="E32" i="1"/>
  <c r="D32" i="1"/>
  <c r="G31" i="1"/>
  <c r="F31" i="1"/>
  <c r="H31" i="1" s="1"/>
  <c r="J31" i="1" s="1"/>
  <c r="G30" i="1"/>
  <c r="E30" i="1"/>
  <c r="D30" i="1"/>
  <c r="G29" i="1"/>
  <c r="F29" i="1"/>
  <c r="H28" i="1"/>
  <c r="I28" i="1" s="1"/>
  <c r="G28" i="1"/>
  <c r="F28" i="1"/>
  <c r="E28" i="1"/>
  <c r="D28" i="1"/>
  <c r="G27" i="1"/>
  <c r="F27" i="1"/>
  <c r="H27" i="1" s="1"/>
  <c r="J27" i="1" s="1"/>
  <c r="G26" i="1"/>
  <c r="E26" i="1"/>
  <c r="D26" i="1"/>
  <c r="G25" i="1"/>
  <c r="F25" i="1"/>
  <c r="H24" i="1"/>
  <c r="I24" i="1" s="1"/>
  <c r="G24" i="1"/>
  <c r="F24" i="1"/>
  <c r="E24" i="1"/>
  <c r="D24" i="1"/>
  <c r="G23" i="1"/>
  <c r="F23" i="1"/>
  <c r="H23" i="1" s="1"/>
  <c r="J23" i="1" s="1"/>
  <c r="G22" i="1"/>
  <c r="F22" i="1"/>
  <c r="H22" i="1" s="1"/>
  <c r="E22" i="1"/>
  <c r="D22" i="1"/>
  <c r="G21" i="1"/>
  <c r="F21" i="1"/>
  <c r="H20" i="1"/>
  <c r="I20" i="1" s="1"/>
  <c r="G20" i="1"/>
  <c r="F20" i="1"/>
  <c r="E20" i="1"/>
  <c r="D20" i="1"/>
  <c r="G19" i="1"/>
  <c r="F19" i="1"/>
  <c r="H19" i="1" s="1"/>
  <c r="J19" i="1" s="1"/>
  <c r="G18" i="1"/>
  <c r="E18" i="1"/>
  <c r="D18" i="1"/>
  <c r="G17" i="1"/>
  <c r="F17" i="1"/>
  <c r="F16" i="1" s="1"/>
  <c r="H16" i="1" s="1"/>
  <c r="G16" i="1"/>
  <c r="E16" i="1"/>
  <c r="D16" i="1"/>
  <c r="H15" i="1"/>
  <c r="J15" i="1" s="1"/>
  <c r="G15" i="1"/>
  <c r="F15" i="1"/>
  <c r="F14" i="1" s="1"/>
  <c r="H14" i="1" s="1"/>
  <c r="G14" i="1"/>
  <c r="E14" i="1"/>
  <c r="D14" i="1"/>
  <c r="H13" i="1"/>
  <c r="J13" i="1" s="1"/>
  <c r="G13" i="1"/>
  <c r="F13" i="1"/>
  <c r="F12" i="1" s="1"/>
  <c r="G12" i="1"/>
  <c r="E12" i="1"/>
  <c r="E11" i="1" s="1"/>
  <c r="D12" i="1"/>
  <c r="G11" i="1"/>
  <c r="D11" i="1"/>
  <c r="J14" i="1" l="1"/>
  <c r="I14" i="1"/>
  <c r="E97" i="1"/>
  <c r="E101" i="1" s="1"/>
  <c r="E10" i="1" s="1"/>
  <c r="J59" i="1"/>
  <c r="I59" i="1"/>
  <c r="J57" i="1"/>
  <c r="I57" i="1"/>
  <c r="H12" i="1"/>
  <c r="I16" i="1"/>
  <c r="J16" i="1"/>
  <c r="I22" i="1"/>
  <c r="J22" i="1"/>
  <c r="J53" i="1"/>
  <c r="I53" i="1"/>
  <c r="J61" i="1"/>
  <c r="I61" i="1"/>
  <c r="J48" i="1"/>
  <c r="I48" i="1"/>
  <c r="J55" i="1"/>
  <c r="I55" i="1"/>
  <c r="J63" i="1"/>
  <c r="I63" i="1"/>
  <c r="F30" i="1"/>
  <c r="H30" i="1" s="1"/>
  <c r="I85" i="1"/>
  <c r="J87" i="1"/>
  <c r="I87" i="1"/>
  <c r="J92" i="1"/>
  <c r="H90" i="1"/>
  <c r="I13" i="1"/>
  <c r="I15" i="1"/>
  <c r="J20" i="1"/>
  <c r="J24" i="1"/>
  <c r="J28" i="1"/>
  <c r="J56" i="1"/>
  <c r="I56" i="1"/>
  <c r="J60" i="1"/>
  <c r="I60" i="1"/>
  <c r="J64" i="1"/>
  <c r="I64" i="1"/>
  <c r="I66" i="1"/>
  <c r="I68" i="1"/>
  <c r="I70" i="1"/>
  <c r="F73" i="1"/>
  <c r="F72" i="1" s="1"/>
  <c r="J79" i="1"/>
  <c r="J81" i="1"/>
  <c r="F26" i="1"/>
  <c r="H26" i="1" s="1"/>
  <c r="J69" i="1"/>
  <c r="I69" i="1"/>
  <c r="J71" i="1"/>
  <c r="I71" i="1"/>
  <c r="H17" i="1"/>
  <c r="I19" i="1"/>
  <c r="H21" i="1"/>
  <c r="I23" i="1"/>
  <c r="H25" i="1"/>
  <c r="I27" i="1"/>
  <c r="H29" i="1"/>
  <c r="I31" i="1"/>
  <c r="H32" i="1"/>
  <c r="F39" i="1"/>
  <c r="H39" i="1" s="1"/>
  <c r="H35" i="1" s="1"/>
  <c r="J40" i="1"/>
  <c r="F41" i="1"/>
  <c r="H41" i="1" s="1"/>
  <c r="H42" i="1"/>
  <c r="F45" i="1"/>
  <c r="H45" i="1" s="1"/>
  <c r="H46" i="1"/>
  <c r="D47" i="1"/>
  <c r="F47" i="1"/>
  <c r="J67" i="1"/>
  <c r="H76" i="1"/>
  <c r="G73" i="1"/>
  <c r="G72" i="1" s="1"/>
  <c r="J84" i="1"/>
  <c r="I84" i="1"/>
  <c r="J93" i="1"/>
  <c r="I93" i="1"/>
  <c r="F18" i="1"/>
  <c r="H18" i="1" s="1"/>
  <c r="D34" i="1"/>
  <c r="D97" i="1" s="1"/>
  <c r="D101" i="1" s="1"/>
  <c r="D10" i="1" s="1"/>
  <c r="I36" i="1"/>
  <c r="F43" i="1"/>
  <c r="H43" i="1" s="1"/>
  <c r="H44" i="1"/>
  <c r="J52" i="1"/>
  <c r="I52" i="1"/>
  <c r="J36" i="1"/>
  <c r="J51" i="1"/>
  <c r="I51" i="1"/>
  <c r="J54" i="1"/>
  <c r="I54" i="1"/>
  <c r="J58" i="1"/>
  <c r="I58" i="1"/>
  <c r="J62" i="1"/>
  <c r="I62" i="1"/>
  <c r="J85" i="1"/>
  <c r="J86" i="1"/>
  <c r="I86" i="1"/>
  <c r="H49" i="1"/>
  <c r="H95" i="1"/>
  <c r="F65" i="1"/>
  <c r="H65" i="1" s="1"/>
  <c r="J35" i="1" l="1"/>
  <c r="I35" i="1"/>
  <c r="I18" i="1"/>
  <c r="J18" i="1"/>
  <c r="I42" i="1"/>
  <c r="J42" i="1"/>
  <c r="J25" i="1"/>
  <c r="I25" i="1"/>
  <c r="J49" i="1"/>
  <c r="I49" i="1"/>
  <c r="J43" i="1"/>
  <c r="I43" i="1"/>
  <c r="J41" i="1"/>
  <c r="I41" i="1"/>
  <c r="I90" i="1"/>
  <c r="J90" i="1"/>
  <c r="J95" i="1"/>
  <c r="I95" i="1"/>
  <c r="H94" i="1"/>
  <c r="I32" i="1"/>
  <c r="J32" i="1"/>
  <c r="J12" i="1"/>
  <c r="I12" i="1"/>
  <c r="H11" i="1"/>
  <c r="J76" i="1"/>
  <c r="I76" i="1"/>
  <c r="H73" i="1"/>
  <c r="I46" i="1"/>
  <c r="J46" i="1"/>
  <c r="I29" i="1"/>
  <c r="J29" i="1"/>
  <c r="I21" i="1"/>
  <c r="J21" i="1"/>
  <c r="I26" i="1"/>
  <c r="J26" i="1"/>
  <c r="I30" i="1"/>
  <c r="J30" i="1"/>
  <c r="I44" i="1"/>
  <c r="J44" i="1"/>
  <c r="I17" i="1"/>
  <c r="J17" i="1"/>
  <c r="J65" i="1"/>
  <c r="I65" i="1"/>
  <c r="J45" i="1"/>
  <c r="I45" i="1"/>
  <c r="J39" i="1"/>
  <c r="I39" i="1"/>
  <c r="F35" i="1"/>
  <c r="F34" i="1" s="1"/>
  <c r="H47" i="1"/>
  <c r="F11" i="1"/>
  <c r="F97" i="1" s="1"/>
  <c r="F101" i="1" s="1"/>
  <c r="J47" i="1" l="1"/>
  <c r="I47" i="1"/>
  <c r="H34" i="1"/>
  <c r="J11" i="1"/>
  <c r="I11" i="1"/>
  <c r="I73" i="1"/>
  <c r="H72" i="1"/>
  <c r="J73" i="1"/>
  <c r="J94" i="1"/>
  <c r="I94" i="1"/>
  <c r="H97" i="1" l="1"/>
  <c r="J72" i="1"/>
  <c r="I72" i="1"/>
  <c r="I34" i="1"/>
  <c r="J34" i="1"/>
  <c r="J97" i="1" l="1"/>
  <c r="I97" i="1"/>
  <c r="H101" i="1"/>
  <c r="J101" i="1" l="1"/>
  <c r="I101" i="1"/>
</calcChain>
</file>

<file path=xl/sharedStrings.xml><?xml version="1.0" encoding="utf-8"?>
<sst xmlns="http://schemas.openxmlformats.org/spreadsheetml/2006/main" count="197" uniqueCount="185">
  <si>
    <t>REALISASI PERJENIS PENDAPATAN ASLI DAERAH (PAD) DAN PENERIMAAN LAINNYA</t>
  </si>
  <si>
    <t>BULAN DESEMBER TAHUN ANGGARAN 2025</t>
  </si>
  <si>
    <t>NO</t>
  </si>
  <si>
    <t>KODE REKENING</t>
  </si>
  <si>
    <t>JENIS PENDAPATAN</t>
  </si>
  <si>
    <t>TARGET APBK 2025 (Rp)</t>
  </si>
  <si>
    <t>Target P-APBK tahun 2025 (Rp)</t>
  </si>
  <si>
    <t>Penerimaan Bulan Desember  2025 ( Rp)</t>
  </si>
  <si>
    <t>Bulan Lalu ( Rp )</t>
  </si>
  <si>
    <t>s/d Penerimaan Bulan Desember 2025</t>
  </si>
  <si>
    <t>Persentase (%)</t>
  </si>
  <si>
    <t>Sisa Kurang / Lebih (Rp)</t>
  </si>
  <si>
    <t>7=6+5</t>
  </si>
  <si>
    <t>8=7/4*100%</t>
  </si>
  <si>
    <t>9=7-4</t>
  </si>
  <si>
    <t>PENDAPATAN DAERAH</t>
  </si>
  <si>
    <t>PENDAPATAN ASLI DAERAH (PAD)</t>
  </si>
  <si>
    <t>4.1.01</t>
  </si>
  <si>
    <t>Pajak Daerah</t>
  </si>
  <si>
    <t>4.1.01.06</t>
  </si>
  <si>
    <t>Pajak Hotel</t>
  </si>
  <si>
    <t>4.1.01.06.01.0001</t>
  </si>
  <si>
    <t>4.1.01.07</t>
  </si>
  <si>
    <t>Pajak Restoran</t>
  </si>
  <si>
    <t>4.1.01.07.01.0001</t>
  </si>
  <si>
    <t>Pajak Restoran dan Sejenisnya</t>
  </si>
  <si>
    <t>4.1.01.09</t>
  </si>
  <si>
    <t>Pajak Reklame</t>
  </si>
  <si>
    <t>4.1.01.09.01.0001</t>
  </si>
  <si>
    <t>Pajak Reklame Papan/Billboard/Videotron/ Megatron</t>
  </si>
  <si>
    <t>4.1.01.10</t>
  </si>
  <si>
    <t>Pajak Penerangan Jalan Umum</t>
  </si>
  <si>
    <t>4.1.01.10.01.0001</t>
  </si>
  <si>
    <t>Pajak Penerangan Jalan Dihasilkan Sendiri ( PPJU )</t>
  </si>
  <si>
    <t>4.1.01.12</t>
  </si>
  <si>
    <t>Pajak Air Tanah</t>
  </si>
  <si>
    <t>4.1.01.12.01.0001</t>
  </si>
  <si>
    <t>4.1.01.13</t>
  </si>
  <si>
    <t>Pajak Sarang Burung Walet</t>
  </si>
  <si>
    <t>4.1.01.13.01.0001</t>
  </si>
  <si>
    <t>4.1.01.14</t>
  </si>
  <si>
    <t>Pajak Mineral Bukan Logam dan Batuan</t>
  </si>
  <si>
    <t>4.1.01.14.37.0001</t>
  </si>
  <si>
    <t>Pajak Mineral bukan Logam dan Batuan Lainnya</t>
  </si>
  <si>
    <t>4.1.01.15</t>
  </si>
  <si>
    <t>Pajak Bumi dan Bangunan Perdesaan dan Perkotaan (PBBP2)</t>
  </si>
  <si>
    <t>4.1.01.15.01.0001</t>
  </si>
  <si>
    <t>PBBP2</t>
  </si>
  <si>
    <t>4.1.01.16</t>
  </si>
  <si>
    <t>Bea Perolehan Hak Atas Tanah dan Bangunan (BPHTB)</t>
  </si>
  <si>
    <t>4.1.01.16.01.0001</t>
  </si>
  <si>
    <t>BPHTB-Pemindahan Hak</t>
  </si>
  <si>
    <t>4.1.01.20</t>
  </si>
  <si>
    <t>Pajak Opsen PKB</t>
  </si>
  <si>
    <t>4.1.01.20.01.0001</t>
  </si>
  <si>
    <t>4.1.01.21</t>
  </si>
  <si>
    <t>Pajak Opsen BBNKB</t>
  </si>
  <si>
    <t>4.1.01.21.01.0001</t>
  </si>
  <si>
    <t>4.1.02</t>
  </si>
  <si>
    <t>Retribusi Daerah</t>
  </si>
  <si>
    <t>4.1.02.01</t>
  </si>
  <si>
    <t>Retribusi Jasa Umum</t>
  </si>
  <si>
    <t>4.1.02.01.01</t>
  </si>
  <si>
    <t>Retribusi Pelayanan Kesehatan</t>
  </si>
  <si>
    <t>4.1.02.01.01.0001</t>
  </si>
  <si>
    <t>Retribusi Pelayanan Kesehatan di Tempat Pelayanan Kesehatan Lainnya yang Sejenis ( Dinas Kesehatan</t>
  </si>
  <si>
    <t>4.1.02.01.01.0005</t>
  </si>
  <si>
    <t>Retribusi Pelayanan Kesehatan di Rumah Sakit Umum Daerah (RSUD)</t>
  </si>
  <si>
    <t>4.1.02.01.02</t>
  </si>
  <si>
    <t>Retribusi Pelayanan Persampahan/ Kebersihan</t>
  </si>
  <si>
    <t>4.1.02.01.02.0001</t>
  </si>
  <si>
    <t>4.1.02.01.04</t>
  </si>
  <si>
    <t>Retribusi Pelayanan Parkir di Tepi Jalan Umum</t>
  </si>
  <si>
    <t>4.1.02.01.04.0001</t>
  </si>
  <si>
    <t>Retribusi Penyediaan Pelayanan Parkir di Tepi Jalan Umum</t>
  </si>
  <si>
    <t>4.1.02.01.06</t>
  </si>
  <si>
    <t>Retribusi Penguji Kendaraan Bermotor</t>
  </si>
  <si>
    <t>4.1.02.01.06.0001</t>
  </si>
  <si>
    <t>4.1.02.01.15</t>
  </si>
  <si>
    <t>Retbusi Pengendalian Lalu Lintas</t>
  </si>
  <si>
    <t>4.1.02.01.15.0001</t>
  </si>
  <si>
    <t>4.1.02.02</t>
  </si>
  <si>
    <t>Retribusi Jasa Usaha</t>
  </si>
  <si>
    <t>4.1.02.02.01</t>
  </si>
  <si>
    <t>Retribusi Pemakaian Kekayaan Daerah</t>
  </si>
  <si>
    <t>4.1.02.02.01.0001</t>
  </si>
  <si>
    <t>Retribusi Penyewaan Tanah dan Bangunan</t>
  </si>
  <si>
    <t>4.1.02.02.01.0002</t>
  </si>
  <si>
    <t xml:space="preserve">Retribusi Penyewaan Tanah </t>
  </si>
  <si>
    <t>4.1.02.02.01.0006</t>
  </si>
  <si>
    <t xml:space="preserve">Retribusi Pemakaian Kendaraan Bermotor </t>
  </si>
  <si>
    <t>4.1.02.02.01.0007</t>
  </si>
  <si>
    <t>Retribusi Pemakaian Alat</t>
  </si>
  <si>
    <t>4.1.02.02.02</t>
  </si>
  <si>
    <t>Retribusi Penyediaan Fasilitas Pasar/ Pertokoan yang di Kontrakan</t>
  </si>
  <si>
    <t>4.1.02.02.02.0002</t>
  </si>
  <si>
    <t>4.1.02.02.03</t>
  </si>
  <si>
    <t>Retribusi Tempat Pelelangan</t>
  </si>
  <si>
    <t>4.1.02.02.03.0002</t>
  </si>
  <si>
    <t>Retribusi Penyediaan Fasilitas Lainnya di Tempat Pelelangan</t>
  </si>
  <si>
    <t>4.1.02.03.04</t>
  </si>
  <si>
    <t>Retribusi Pelayanan Kepelabuhanan</t>
  </si>
  <si>
    <t>4.1.02.03.04.0001</t>
  </si>
  <si>
    <t>4.1.02.02.04</t>
  </si>
  <si>
    <t>Retribusi Tempat Rekreasi dan Olahraga</t>
  </si>
  <si>
    <t>4.1.02.02.04.0001</t>
  </si>
  <si>
    <t>Retribusi Pelayanan Tempat Rekreasi dan Olahraga</t>
  </si>
  <si>
    <t>4.1.02.02.11</t>
  </si>
  <si>
    <t>Retribusi Penjualan Produksi Usaha Daerah</t>
  </si>
  <si>
    <t>4.1.02.02.110003</t>
  </si>
  <si>
    <t>Retribusi Penjualan Produksi hasil Usaha Daerah berupa Bibit atau Benih Ikan</t>
  </si>
  <si>
    <t>4.1.02.02.12</t>
  </si>
  <si>
    <t>Retribusi Penyediaan Tempat Kegiatan Usaha Berupa Pasar Grosir, Pertokoan, dan Tempat Usaha Lainnya</t>
  </si>
  <si>
    <t>4.1.02.02.12.0001</t>
  </si>
  <si>
    <t>4.1.02.02.20</t>
  </si>
  <si>
    <t>Retribusi Pemanfaatan Aset Daerah</t>
  </si>
  <si>
    <t>4.1.02.02.20.0001</t>
  </si>
  <si>
    <t>4.1.02.03</t>
  </si>
  <si>
    <t>Retriusi Perizinan Tertentu</t>
  </si>
  <si>
    <t>4.1.02.03.07.0001</t>
  </si>
  <si>
    <t>Retribusi Persetujuan Bangunan Gedung ( PBG )</t>
  </si>
  <si>
    <t>4.1.02.03.08.0001</t>
  </si>
  <si>
    <t>Rteribusi Penggunaan Tenaga Kerja Asing</t>
  </si>
  <si>
    <t>4.1.03</t>
  </si>
  <si>
    <t>Hasil Pengelolaan Kekayaan Daerah yang Dipisahkan</t>
  </si>
  <si>
    <t>4.1.03.02.01.0001</t>
  </si>
  <si>
    <t>Bagian Laba yang Dibagikan kepada Pemerintah Daerah (Dividen) atas
Penyertaan Modal pada BUMD (Lembaga Keuangan)</t>
  </si>
  <si>
    <t>4.1.04</t>
  </si>
  <si>
    <t>Lain-lain PAD yang Sah</t>
  </si>
  <si>
    <t>4.1.04.01</t>
  </si>
  <si>
    <t>Hasil Penjualan BMD yang Tidak Dipisahkan</t>
  </si>
  <si>
    <t>4.1.04.01.02</t>
  </si>
  <si>
    <t>Hasil Penjualan Peralatan dan Mesin</t>
  </si>
  <si>
    <t>4.1.04.01.0.0030</t>
  </si>
  <si>
    <t>Hasil Penjualan Alat Besar-Alat Besar Dara-Mesin Proses</t>
  </si>
  <si>
    <t>4.1.04.01.03</t>
  </si>
  <si>
    <t>Hasil Penjualan Aset Tetap Lainnya</t>
  </si>
  <si>
    <t>4.1.04.01.03.0001</t>
  </si>
  <si>
    <t>Hasil Penjualan Bangunan</t>
  </si>
  <si>
    <t>4.1.04.01.04.0001</t>
  </si>
  <si>
    <t>Hasil Penjualan Jalan dan Jembatan</t>
  </si>
  <si>
    <t>4.1.04.05.01.0001</t>
  </si>
  <si>
    <t>Jasa Giro pada Kas Daerah dan Jasa Bunga Deposito</t>
  </si>
  <si>
    <t>4.1.04.05.02.0001</t>
  </si>
  <si>
    <t>Jasa Giro pada Kas di Bendahara</t>
  </si>
  <si>
    <t>4.1.04.05.05</t>
  </si>
  <si>
    <t>Peneriman atas Tuntutan Ganti Kerugian Keuangan Daerah Terhadap Bendahara</t>
  </si>
  <si>
    <t>4.1.04.05.05.0001</t>
  </si>
  <si>
    <t>Pendapatan Denda atas Keterlambatan Pelaksanaan Pekerjaan</t>
  </si>
  <si>
    <t>4.1.04.07.01.0001</t>
  </si>
  <si>
    <t>Pendapatan Bunga atas Penempatan Uang Pemerintah Daerah</t>
  </si>
  <si>
    <t>4.1.04.08.02.0001</t>
  </si>
  <si>
    <t>Tuntutan Ganti Kerugian Daerah terhadap Pegawai Negeri Bukan Bendahara atau Pejabat Lain</t>
  </si>
  <si>
    <t>4.1.04.15</t>
  </si>
  <si>
    <t>Pendapatan Dari Pengembalian</t>
  </si>
  <si>
    <t>4.1.04.15.04.0001</t>
  </si>
  <si>
    <t>Pendapatan dari Pegembalian Kelebihan Pembayaran Perjalanan Dinas dalam Negeri-Perjalanan Dinas Biasa</t>
  </si>
  <si>
    <t>4.1.04.05.08.0001</t>
  </si>
  <si>
    <t>Pendapatan dari Pengembalian Kelebihan Pembayaran Belanja Gaji Pokok ASN-Gaji Pokok PNS</t>
  </si>
  <si>
    <t>4.1.04.18</t>
  </si>
  <si>
    <t>Pendapatan Dana Kapitasi Jaminan Kesehatan Nasional (JKN) pada
Fasilitas Kesehatan Tingkat Pertama (FKTP)</t>
  </si>
  <si>
    <t>4.1.04.18.01.0001</t>
  </si>
  <si>
    <t>Pendapatan Dana Kapitasi JKN pada FKTP</t>
  </si>
  <si>
    <t>4.1.04.19</t>
  </si>
  <si>
    <t>Pendapatan BLUD</t>
  </si>
  <si>
    <t>4.1.04.16.02.0001</t>
  </si>
  <si>
    <t>Pendapatan BLUD dari Jasa Layanan</t>
  </si>
  <si>
    <t>4.1.04.16.04.0001</t>
  </si>
  <si>
    <t>Pendapatan BLUD dari Hasil Kerja Sama dengan Pihak Lain</t>
  </si>
  <si>
    <t>4.1.04.16.06.0001</t>
  </si>
  <si>
    <t>Pendapatan BLUD dari Jasa Giro</t>
  </si>
  <si>
    <t>4.1.04.22</t>
  </si>
  <si>
    <t>Pendapatan Zakat, Infaq, Shadaqah, dan Wakaf</t>
  </si>
  <si>
    <t>4.1.04.22.01.0001</t>
  </si>
  <si>
    <t>Pendapatan Zakat</t>
  </si>
  <si>
    <t>4.1.04.22.01.0002</t>
  </si>
  <si>
    <t>Pendapatan Infaq</t>
  </si>
  <si>
    <t>TOTAL PAD</t>
  </si>
  <si>
    <t>B</t>
  </si>
  <si>
    <t>LAIN-LAIN PENDAPATAN DAERAH YANG SAH</t>
  </si>
  <si>
    <t>I</t>
  </si>
  <si>
    <t>Pendapatan Hibah dari Badan/Lembaga/Organisasi</t>
  </si>
  <si>
    <t>a</t>
  </si>
  <si>
    <t>Badan/Lembaga/Organisasi/Perorangan</t>
  </si>
  <si>
    <t>JUMLAH PAD + LAIN-LAIN PENDAPATAN DAERAH (A+B)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</si>
</sst>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(* #,##0.00_);_(* \(#,##0.00\);_(* &quot;-&quot;??_);_(@_)"/>
    <numFmt numFmtId="166" formatCode="_(* #,##0.00_);_(* \(#,##0.00\);_(* &quot;-&quot;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6"/>
      <name val="Times New Roman"/>
      <family val="1"/>
    </font>
    <font>
      <sz val="11"/>
      <color theme="1"/>
      <name val="Times New Roman"/>
      <family val="1"/>
    </font>
    <font>
      <b/>
      <u/>
      <sz val="16"/>
      <name val="Times New Roman"/>
      <family val="1"/>
    </font>
    <font>
      <b/>
      <u/>
      <sz val="12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indexed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3" fillId="0" borderId="0" xfId="0" applyFont="1" applyAlignment="1">
      <alignment horizontal="center" shrinkToFit="1"/>
    </xf>
    <xf numFmtId="0" fontId="4" fillId="0" borderId="0" xfId="0" applyFont="1"/>
    <xf numFmtId="0" fontId="5" fillId="0" borderId="0" xfId="0" applyFont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6" fillId="2" borderId="0" xfId="0" applyFont="1" applyFill="1" applyAlignment="1">
      <alignment horizontal="center" shrinkToFit="1"/>
    </xf>
    <xf numFmtId="43" fontId="6" fillId="0" borderId="0" xfId="0" applyNumberFormat="1" applyFont="1" applyAlignment="1">
      <alignment horizontal="center" shrinkToFit="1"/>
    </xf>
    <xf numFmtId="43" fontId="5" fillId="0" borderId="0" xfId="0" applyNumberFormat="1" applyFont="1" applyAlignment="1">
      <alignment horizontal="center" shrinkToFit="1"/>
    </xf>
    <xf numFmtId="0" fontId="7" fillId="0" borderId="6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4" xfId="0" applyFont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7" fillId="5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left" vertical="center" wrapText="1"/>
    </xf>
    <xf numFmtId="43" fontId="7" fillId="5" borderId="6" xfId="1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vertical="center" shrinkToFit="1"/>
    </xf>
    <xf numFmtId="0" fontId="7" fillId="5" borderId="6" xfId="0" applyFont="1" applyFill="1" applyBorder="1" applyAlignment="1">
      <alignment vertical="center" shrinkToFit="1"/>
    </xf>
    <xf numFmtId="43" fontId="10" fillId="5" borderId="6" xfId="1" applyFont="1" applyFill="1" applyBorder="1" applyAlignment="1">
      <alignment horizontal="left" vertical="center" wrapText="1"/>
    </xf>
    <xf numFmtId="164" fontId="8" fillId="5" borderId="6" xfId="2" applyNumberFormat="1" applyFont="1" applyFill="1" applyBorder="1" applyAlignment="1">
      <alignment horizontal="left" vertical="center" wrapText="1" shrinkToFit="1"/>
    </xf>
    <xf numFmtId="164" fontId="7" fillId="5" borderId="6" xfId="2" applyNumberFormat="1" applyFont="1" applyFill="1" applyBorder="1" applyAlignment="1">
      <alignment vertical="center" shrinkToFit="1"/>
    </xf>
    <xf numFmtId="0" fontId="7" fillId="0" borderId="6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 wrapText="1"/>
    </xf>
    <xf numFmtId="43" fontId="10" fillId="2" borderId="6" xfId="1" applyFont="1" applyFill="1" applyBorder="1" applyAlignment="1">
      <alignment horizontal="left" vertical="center" wrapText="1"/>
    </xf>
    <xf numFmtId="164" fontId="11" fillId="2" borderId="6" xfId="2" applyNumberFormat="1" applyFont="1" applyFill="1" applyBorder="1" applyAlignment="1">
      <alignment horizontal="left" vertical="center" wrapText="1"/>
    </xf>
    <xf numFmtId="164" fontId="11" fillId="2" borderId="6" xfId="2" applyNumberFormat="1" applyFont="1" applyFill="1" applyBorder="1" applyAlignment="1">
      <alignment vertical="center"/>
    </xf>
    <xf numFmtId="9" fontId="11" fillId="0" borderId="6" xfId="2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vertical="center"/>
    </xf>
    <xf numFmtId="10" fontId="11" fillId="0" borderId="6" xfId="2" applyNumberFormat="1" applyFont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 wrapText="1"/>
    </xf>
    <xf numFmtId="43" fontId="13" fillId="2" borderId="6" xfId="1" applyFont="1" applyFill="1" applyBorder="1" applyAlignment="1">
      <alignment horizontal="left" vertical="center" wrapText="1"/>
    </xf>
    <xf numFmtId="164" fontId="7" fillId="2" borderId="6" xfId="2" applyNumberFormat="1" applyFont="1" applyFill="1" applyBorder="1" applyAlignment="1">
      <alignment horizontal="left" vertical="center" wrapText="1"/>
    </xf>
    <xf numFmtId="164" fontId="7" fillId="2" borderId="6" xfId="2" applyNumberFormat="1" applyFont="1" applyFill="1" applyBorder="1" applyAlignment="1">
      <alignment vertical="center"/>
    </xf>
    <xf numFmtId="166" fontId="12" fillId="2" borderId="7" xfId="2" applyNumberFormat="1" applyFont="1" applyFill="1" applyBorder="1" applyAlignment="1">
      <alignment vertical="center"/>
    </xf>
    <xf numFmtId="10" fontId="11" fillId="5" borderId="6" xfId="2" applyNumberFormat="1" applyFont="1" applyFill="1" applyBorder="1" applyAlignment="1">
      <alignment horizontal="center" vertical="center"/>
    </xf>
    <xf numFmtId="165" fontId="12" fillId="5" borderId="6" xfId="0" applyNumberFormat="1" applyFont="1" applyFill="1" applyBorder="1" applyAlignment="1">
      <alignment vertical="center"/>
    </xf>
    <xf numFmtId="164" fontId="11" fillId="5" borderId="6" xfId="2" applyNumberFormat="1" applyFont="1" applyFill="1" applyBorder="1" applyAlignment="1">
      <alignment vertical="center"/>
    </xf>
    <xf numFmtId="43" fontId="13" fillId="2" borderId="6" xfId="1" applyFont="1" applyFill="1" applyBorder="1" applyAlignment="1">
      <alignment horizontal="right" vertical="center" wrapText="1" shrinkToFit="1"/>
    </xf>
    <xf numFmtId="164" fontId="10" fillId="5" borderId="6" xfId="2" applyNumberFormat="1" applyFont="1" applyFill="1" applyBorder="1" applyAlignment="1">
      <alignment horizontal="left" vertical="center" wrapText="1"/>
    </xf>
    <xf numFmtId="10" fontId="11" fillId="2" borderId="6" xfId="2" applyNumberFormat="1" applyFont="1" applyFill="1" applyBorder="1" applyAlignment="1">
      <alignment horizontal="center" vertical="center"/>
    </xf>
    <xf numFmtId="43" fontId="12" fillId="2" borderId="6" xfId="1" applyFont="1" applyFill="1" applyBorder="1" applyAlignment="1">
      <alignment horizontal="left" vertical="center" wrapText="1"/>
    </xf>
    <xf numFmtId="166" fontId="7" fillId="2" borderId="7" xfId="2" applyNumberFormat="1" applyFont="1" applyFill="1" applyBorder="1" applyAlignment="1">
      <alignment vertical="center"/>
    </xf>
    <xf numFmtId="43" fontId="7" fillId="0" borderId="0" xfId="0" applyNumberFormat="1" applyFont="1"/>
    <xf numFmtId="0" fontId="13" fillId="2" borderId="5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7" fillId="0" borderId="8" xfId="0" applyFont="1" applyBorder="1"/>
    <xf numFmtId="0" fontId="13" fillId="2" borderId="8" xfId="0" applyFont="1" applyFill="1" applyBorder="1" applyAlignment="1">
      <alignment horizontal="left" vertical="center" wrapText="1"/>
    </xf>
    <xf numFmtId="43" fontId="13" fillId="2" borderId="5" xfId="1" applyFont="1" applyFill="1" applyBorder="1" applyAlignment="1">
      <alignment horizontal="left" vertical="center" wrapText="1"/>
    </xf>
    <xf numFmtId="164" fontId="7" fillId="2" borderId="5" xfId="2" applyNumberFormat="1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0" fillId="5" borderId="9" xfId="3" applyFont="1" applyFill="1" applyBorder="1" applyAlignment="1">
      <alignment horizontal="left" vertical="center" wrapText="1"/>
    </xf>
    <xf numFmtId="0" fontId="13" fillId="2" borderId="9" xfId="3" applyFont="1" applyFill="1" applyBorder="1" applyAlignment="1">
      <alignment horizontal="left" vertical="center" wrapText="1"/>
    </xf>
    <xf numFmtId="0" fontId="13" fillId="2" borderId="0" xfId="3" applyFont="1" applyFill="1" applyBorder="1" applyAlignment="1">
      <alignment horizontal="left" vertical="center" wrapText="1"/>
    </xf>
    <xf numFmtId="164" fontId="11" fillId="5" borderId="6" xfId="2" applyNumberFormat="1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horizontal="left" vertical="top" wrapText="1"/>
    </xf>
    <xf numFmtId="43" fontId="13" fillId="0" borderId="6" xfId="1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0" fontId="11" fillId="0" borderId="10" xfId="1" applyNumberFormat="1" applyFont="1" applyBorder="1" applyAlignment="1">
      <alignment horizontal="center" vertical="center"/>
    </xf>
    <xf numFmtId="0" fontId="11" fillId="0" borderId="2" xfId="1" applyNumberFormat="1" applyFont="1" applyBorder="1" applyAlignment="1">
      <alignment horizontal="center" vertical="center"/>
    </xf>
    <xf numFmtId="0" fontId="11" fillId="0" borderId="3" xfId="1" applyNumberFormat="1" applyFont="1" applyBorder="1" applyAlignment="1">
      <alignment horizontal="center" vertical="center"/>
    </xf>
    <xf numFmtId="43" fontId="11" fillId="0" borderId="6" xfId="0" applyNumberFormat="1" applyFont="1" applyBorder="1" applyAlignment="1">
      <alignment vertical="center"/>
    </xf>
    <xf numFmtId="0" fontId="11" fillId="0" borderId="6" xfId="1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left" vertical="center"/>
    </xf>
    <xf numFmtId="165" fontId="11" fillId="0" borderId="3" xfId="0" applyNumberFormat="1" applyFont="1" applyBorder="1" applyAlignment="1">
      <alignment horizontal="left" vertical="center"/>
    </xf>
    <xf numFmtId="165" fontId="11" fillId="0" borderId="6" xfId="1" applyNumberFormat="1" applyFont="1" applyBorder="1" applyAlignment="1">
      <alignment vertical="center"/>
    </xf>
    <xf numFmtId="0" fontId="7" fillId="0" borderId="6" xfId="1" applyNumberFormat="1" applyFont="1" applyBorder="1" applyAlignment="1">
      <alignment horizontal="center" vertical="center"/>
    </xf>
    <xf numFmtId="0" fontId="11" fillId="0" borderId="10" xfId="1" applyNumberFormat="1" applyFont="1" applyBorder="1" applyAlignment="1">
      <alignment horizontal="left" vertical="center"/>
    </xf>
    <xf numFmtId="0" fontId="11" fillId="0" borderId="3" xfId="1" applyNumberFormat="1" applyFont="1" applyBorder="1" applyAlignment="1">
      <alignment horizontal="left" vertical="center"/>
    </xf>
    <xf numFmtId="0" fontId="14" fillId="0" borderId="6" xfId="1" applyNumberFormat="1" applyFont="1" applyBorder="1" applyAlignment="1">
      <alignment vertical="center"/>
    </xf>
    <xf numFmtId="0" fontId="7" fillId="0" borderId="3" xfId="1" applyNumberFormat="1" applyFont="1" applyBorder="1" applyAlignment="1">
      <alignment horizontal="left" vertical="center"/>
    </xf>
    <xf numFmtId="165" fontId="7" fillId="0" borderId="6" xfId="1" applyNumberFormat="1" applyFont="1" applyBorder="1" applyAlignment="1">
      <alignment vertical="center"/>
    </xf>
    <xf numFmtId="164" fontId="7" fillId="0" borderId="6" xfId="2" applyNumberFormat="1" applyFont="1" applyBorder="1" applyAlignment="1">
      <alignment vertical="center"/>
    </xf>
    <xf numFmtId="164" fontId="11" fillId="0" borderId="6" xfId="2" applyNumberFormat="1" applyFont="1" applyBorder="1" applyAlignment="1">
      <alignment vertical="center"/>
    </xf>
    <xf numFmtId="0" fontId="9" fillId="3" borderId="6" xfId="0" applyFont="1" applyFill="1" applyBorder="1" applyAlignment="1">
      <alignment horizontal="center" vertical="center" shrinkToFit="1"/>
    </xf>
    <xf numFmtId="0" fontId="9" fillId="4" borderId="6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4">
    <cellStyle name="Comma" xfId="1" builtinId="3"/>
    <cellStyle name="Comma [0]" xfId="2" builtinId="6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ALISASI%20PERJENIS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REALSASI%20PAD%202025\REALISASI%20PERDINA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I"/>
      <sheetName val="FEBRUARI"/>
      <sheetName val="MARET"/>
      <sheetName val="APRIL"/>
      <sheetName val="MEI"/>
      <sheetName val="JUNI"/>
      <sheetName val="JULI"/>
      <sheetName val="AGUSTUS"/>
      <sheetName val="SEPTEMBER"/>
      <sheetName val="OKTOBER"/>
      <sheetName val="NOVEMBER"/>
      <sheetName val="DESEMBER"/>
      <sheetName val="REALISASI 2025"/>
      <sheetName val="Sheet1"/>
      <sheetName val="Sheet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2">
          <cell r="H12">
            <v>9005000</v>
          </cell>
        </row>
        <row r="13">
          <cell r="H13">
            <v>9005000</v>
          </cell>
        </row>
        <row r="14">
          <cell r="H14">
            <v>680153603</v>
          </cell>
        </row>
        <row r="15">
          <cell r="H15">
            <v>680153603</v>
          </cell>
        </row>
        <row r="16">
          <cell r="H16">
            <v>170421044</v>
          </cell>
        </row>
        <row r="17">
          <cell r="H17">
            <v>170421044</v>
          </cell>
        </row>
        <row r="18">
          <cell r="H18">
            <v>4911508306</v>
          </cell>
        </row>
        <row r="19">
          <cell r="H19">
            <v>4911508306</v>
          </cell>
        </row>
        <row r="20">
          <cell r="H20">
            <v>197602944</v>
          </cell>
        </row>
        <row r="21">
          <cell r="H21">
            <v>197602944</v>
          </cell>
        </row>
        <row r="22">
          <cell r="H22">
            <v>1080000</v>
          </cell>
        </row>
        <row r="23">
          <cell r="H23">
            <v>1080000</v>
          </cell>
        </row>
        <row r="24">
          <cell r="H24">
            <v>223738555</v>
          </cell>
        </row>
        <row r="25">
          <cell r="H25">
            <v>223738555</v>
          </cell>
        </row>
        <row r="26">
          <cell r="H26">
            <v>976824246</v>
          </cell>
        </row>
        <row r="27">
          <cell r="H27">
            <v>976824246</v>
          </cell>
        </row>
        <row r="28">
          <cell r="H28">
            <v>328053578</v>
          </cell>
        </row>
        <row r="29">
          <cell r="H29">
            <v>328053578</v>
          </cell>
        </row>
        <row r="30">
          <cell r="H30">
            <v>4830977007</v>
          </cell>
        </row>
        <row r="31">
          <cell r="H31">
            <v>4830977007</v>
          </cell>
        </row>
        <row r="32">
          <cell r="H32">
            <v>2337287600</v>
          </cell>
        </row>
        <row r="33">
          <cell r="H33">
            <v>2337287600</v>
          </cell>
        </row>
        <row r="38">
          <cell r="H38">
            <v>4515000</v>
          </cell>
        </row>
        <row r="39">
          <cell r="H39">
            <v>4515000</v>
          </cell>
        </row>
        <row r="40">
          <cell r="H40">
            <v>22540000</v>
          </cell>
        </row>
        <row r="41">
          <cell r="H41">
            <v>22540000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7">
          <cell r="H47">
            <v>220500000</v>
          </cell>
        </row>
        <row r="48">
          <cell r="H48">
            <v>152200000</v>
          </cell>
        </row>
        <row r="49">
          <cell r="H49">
            <v>1100000</v>
          </cell>
        </row>
        <row r="50">
          <cell r="H50">
            <v>0</v>
          </cell>
        </row>
        <row r="51">
          <cell r="H51">
            <v>67200000</v>
          </cell>
        </row>
        <row r="52">
          <cell r="H52">
            <v>66660000</v>
          </cell>
        </row>
        <row r="53">
          <cell r="H53">
            <v>66660000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175000000</v>
          </cell>
        </row>
        <row r="59">
          <cell r="H59">
            <v>175000000</v>
          </cell>
        </row>
        <row r="60">
          <cell r="H60">
            <v>3900000</v>
          </cell>
        </row>
        <row r="61">
          <cell r="H61">
            <v>3900000</v>
          </cell>
        </row>
        <row r="62">
          <cell r="H62">
            <v>50000000</v>
          </cell>
        </row>
        <row r="63">
          <cell r="H63">
            <v>50000000</v>
          </cell>
        </row>
        <row r="64">
          <cell r="H64">
            <v>238500000</v>
          </cell>
        </row>
        <row r="65">
          <cell r="H65">
            <v>238500000</v>
          </cell>
        </row>
        <row r="67">
          <cell r="H67">
            <v>82135824</v>
          </cell>
        </row>
        <row r="68">
          <cell r="H68">
            <v>0</v>
          </cell>
        </row>
        <row r="69">
          <cell r="H69">
            <v>2543224877</v>
          </cell>
        </row>
        <row r="70">
          <cell r="H70">
            <v>2543224877</v>
          </cell>
        </row>
        <row r="73">
          <cell r="H73">
            <v>0</v>
          </cell>
        </row>
        <row r="74">
          <cell r="H74">
            <v>0</v>
          </cell>
        </row>
        <row r="75">
          <cell r="H75">
            <v>0</v>
          </cell>
        </row>
        <row r="76">
          <cell r="H76">
            <v>5608000</v>
          </cell>
        </row>
        <row r="77">
          <cell r="H77">
            <v>525000</v>
          </cell>
        </row>
        <row r="78">
          <cell r="H78">
            <v>47743149.25</v>
          </cell>
        </row>
        <row r="79">
          <cell r="H79">
            <v>0</v>
          </cell>
        </row>
        <row r="80">
          <cell r="H80">
            <v>73096029</v>
          </cell>
        </row>
        <row r="81">
          <cell r="H81">
            <v>134242228.40000001</v>
          </cell>
        </row>
        <row r="82">
          <cell r="H82">
            <v>4563465194.1300001</v>
          </cell>
        </row>
        <row r="83">
          <cell r="H83">
            <v>574275021.5</v>
          </cell>
        </row>
        <row r="84">
          <cell r="H84">
            <v>113004689.5</v>
          </cell>
        </row>
        <row r="85">
          <cell r="H85">
            <v>461270332</v>
          </cell>
        </row>
        <row r="86">
          <cell r="H86">
            <v>0</v>
          </cell>
        </row>
        <row r="87">
          <cell r="H87">
            <v>0</v>
          </cell>
        </row>
        <row r="88">
          <cell r="H88">
            <v>30691345185.130001</v>
          </cell>
        </row>
        <row r="90">
          <cell r="H90">
            <v>0</v>
          </cell>
        </row>
        <row r="91">
          <cell r="H91">
            <v>7669636.1299999999</v>
          </cell>
        </row>
        <row r="92">
          <cell r="H92">
            <v>4127242563</v>
          </cell>
        </row>
        <row r="93">
          <cell r="H93">
            <v>1606368625</v>
          </cell>
        </row>
        <row r="94">
          <cell r="H94">
            <v>2520873938</v>
          </cell>
        </row>
        <row r="95">
          <cell r="H95">
            <v>60368162154.410004</v>
          </cell>
        </row>
        <row r="96">
          <cell r="H96">
            <v>0</v>
          </cell>
        </row>
        <row r="97">
          <cell r="H97">
            <v>0</v>
          </cell>
        </row>
        <row r="98">
          <cell r="H98">
            <v>0</v>
          </cell>
        </row>
        <row r="99">
          <cell r="H99">
            <v>60368162154.409996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I"/>
      <sheetName val="FEBRUARI"/>
      <sheetName val="MARET"/>
      <sheetName val="APRIL"/>
      <sheetName val="MEI"/>
      <sheetName val="JUNI"/>
      <sheetName val="JULI"/>
      <sheetName val="AGUSTUS"/>
      <sheetName val="SEPTEMBER"/>
      <sheetName val="OKTOBER"/>
      <sheetName val="NOVEMBER"/>
      <sheetName val="DESEMBER"/>
      <sheetName val="REALISASI 2025"/>
    </sheetNames>
    <sheetDataSet>
      <sheetData sheetId="0">
        <row r="7">
          <cell r="H7">
            <v>0</v>
          </cell>
        </row>
      </sheetData>
      <sheetData sheetId="1">
        <row r="7">
          <cell r="H7">
            <v>0</v>
          </cell>
        </row>
      </sheetData>
      <sheetData sheetId="2">
        <row r="7">
          <cell r="H7">
            <v>0</v>
          </cell>
        </row>
      </sheetData>
      <sheetData sheetId="3">
        <row r="7">
          <cell r="H7">
            <v>0</v>
          </cell>
        </row>
      </sheetData>
      <sheetData sheetId="4">
        <row r="7">
          <cell r="H7">
            <v>0</v>
          </cell>
        </row>
      </sheetData>
      <sheetData sheetId="5">
        <row r="7">
          <cell r="H7">
            <v>0</v>
          </cell>
        </row>
      </sheetData>
      <sheetData sheetId="6">
        <row r="7">
          <cell r="H7">
            <v>0</v>
          </cell>
        </row>
      </sheetData>
      <sheetData sheetId="7">
        <row r="7">
          <cell r="H7">
            <v>0</v>
          </cell>
        </row>
      </sheetData>
      <sheetData sheetId="8">
        <row r="7">
          <cell r="H7">
            <v>0</v>
          </cell>
        </row>
      </sheetData>
      <sheetData sheetId="9">
        <row r="7">
          <cell r="H7">
            <v>0</v>
          </cell>
        </row>
      </sheetData>
      <sheetData sheetId="10">
        <row r="7">
          <cell r="I7">
            <v>0</v>
          </cell>
        </row>
      </sheetData>
      <sheetData sheetId="11">
        <row r="7">
          <cell r="I7">
            <v>0</v>
          </cell>
        </row>
        <row r="9">
          <cell r="I9">
            <v>6340000</v>
          </cell>
        </row>
        <row r="14">
          <cell r="I14"/>
        </row>
        <row r="15">
          <cell r="I15">
            <v>1026648</v>
          </cell>
        </row>
        <row r="17">
          <cell r="I17"/>
        </row>
        <row r="19">
          <cell r="I19">
            <v>3000000</v>
          </cell>
        </row>
        <row r="21">
          <cell r="I21">
            <v>1200000</v>
          </cell>
        </row>
        <row r="22">
          <cell r="I22"/>
        </row>
        <row r="24">
          <cell r="I24"/>
        </row>
        <row r="26">
          <cell r="I26">
            <v>0</v>
          </cell>
        </row>
        <row r="28">
          <cell r="I28"/>
        </row>
        <row r="29">
          <cell r="I29">
            <v>2390000</v>
          </cell>
        </row>
        <row r="30">
          <cell r="I30">
            <v>0</v>
          </cell>
        </row>
        <row r="31">
          <cell r="I31"/>
        </row>
        <row r="32">
          <cell r="I32">
            <v>0</v>
          </cell>
        </row>
        <row r="33">
          <cell r="I33">
            <v>12000000</v>
          </cell>
        </row>
        <row r="36">
          <cell r="I36">
            <v>0</v>
          </cell>
        </row>
        <row r="37">
          <cell r="I37"/>
        </row>
        <row r="38">
          <cell r="I38">
            <v>1200000</v>
          </cell>
        </row>
        <row r="40">
          <cell r="I40">
            <v>35000000</v>
          </cell>
        </row>
        <row r="41">
          <cell r="I41">
            <v>0</v>
          </cell>
        </row>
        <row r="42">
          <cell r="I42"/>
        </row>
        <row r="44">
          <cell r="I44">
            <v>2400000</v>
          </cell>
        </row>
        <row r="45">
          <cell r="I45"/>
        </row>
        <row r="47">
          <cell r="I47">
            <v>1440000</v>
          </cell>
        </row>
        <row r="48">
          <cell r="I48">
            <v>3000000</v>
          </cell>
        </row>
        <row r="50">
          <cell r="I50">
            <v>0</v>
          </cell>
        </row>
        <row r="52">
          <cell r="I52">
            <v>0</v>
          </cell>
        </row>
        <row r="53">
          <cell r="I53"/>
        </row>
        <row r="55">
          <cell r="I55"/>
        </row>
        <row r="56">
          <cell r="I56">
            <v>0</v>
          </cell>
        </row>
        <row r="58">
          <cell r="I58"/>
        </row>
        <row r="60">
          <cell r="I60">
            <v>42704500</v>
          </cell>
        </row>
        <row r="61">
          <cell r="I61">
            <v>325006651</v>
          </cell>
        </row>
        <row r="63">
          <cell r="I63">
            <v>10317072</v>
          </cell>
        </row>
        <row r="64">
          <cell r="I64">
            <v>458179805</v>
          </cell>
        </row>
        <row r="65">
          <cell r="I65">
            <v>313525738</v>
          </cell>
        </row>
        <row r="66">
          <cell r="I66">
            <v>300000</v>
          </cell>
        </row>
        <row r="67">
          <cell r="I67">
            <v>0</v>
          </cell>
        </row>
        <row r="68">
          <cell r="I68">
            <v>0</v>
          </cell>
        </row>
        <row r="69">
          <cell r="I69">
            <v>81803564</v>
          </cell>
        </row>
        <row r="70">
          <cell r="I70">
            <v>731080577</v>
          </cell>
        </row>
        <row r="71">
          <cell r="I71">
            <v>0</v>
          </cell>
        </row>
        <row r="72">
          <cell r="I72">
            <v>10165000</v>
          </cell>
        </row>
        <row r="73">
          <cell r="I73"/>
        </row>
        <row r="74">
          <cell r="I74">
            <v>0</v>
          </cell>
        </row>
        <row r="76">
          <cell r="I76"/>
        </row>
        <row r="77">
          <cell r="I77">
            <v>0</v>
          </cell>
        </row>
        <row r="78">
          <cell r="I78">
            <v>0</v>
          </cell>
        </row>
        <row r="79">
          <cell r="I79">
            <v>1576796.85</v>
          </cell>
        </row>
        <row r="80">
          <cell r="I80">
            <v>2010.07</v>
          </cell>
        </row>
        <row r="81">
          <cell r="I81">
            <v>0</v>
          </cell>
        </row>
        <row r="82">
          <cell r="I82">
            <v>70638590.439999998</v>
          </cell>
        </row>
        <row r="83">
          <cell r="I83">
            <v>23123167</v>
          </cell>
        </row>
        <row r="84">
          <cell r="I84">
            <v>1053160</v>
          </cell>
        </row>
        <row r="85">
          <cell r="I85">
            <v>114728912</v>
          </cell>
        </row>
        <row r="86">
          <cell r="I86">
            <v>0</v>
          </cell>
        </row>
        <row r="88">
          <cell r="I88">
            <v>960000</v>
          </cell>
        </row>
        <row r="91">
          <cell r="I91">
            <v>0</v>
          </cell>
        </row>
        <row r="92">
          <cell r="I92">
            <v>1737325.07</v>
          </cell>
        </row>
        <row r="94">
          <cell r="I94">
            <v>101013588</v>
          </cell>
        </row>
        <row r="95">
          <cell r="I95">
            <v>618433246.20000005</v>
          </cell>
        </row>
        <row r="97">
          <cell r="I97">
            <v>0</v>
          </cell>
        </row>
        <row r="98">
          <cell r="I98">
            <v>1500000</v>
          </cell>
        </row>
        <row r="100">
          <cell r="I100">
            <v>1260000</v>
          </cell>
        </row>
        <row r="102">
          <cell r="I102">
            <v>1260000</v>
          </cell>
        </row>
        <row r="104">
          <cell r="I104">
            <v>1260000</v>
          </cell>
        </row>
        <row r="106">
          <cell r="I106">
            <v>1260000</v>
          </cell>
        </row>
        <row r="108">
          <cell r="I108">
            <v>0</v>
          </cell>
        </row>
        <row r="110">
          <cell r="I110">
            <v>1260000</v>
          </cell>
        </row>
        <row r="112">
          <cell r="I112">
            <v>1260000</v>
          </cell>
        </row>
        <row r="114">
          <cell r="I114">
            <v>1260000</v>
          </cell>
        </row>
        <row r="116">
          <cell r="I116">
            <v>1260000</v>
          </cell>
        </row>
        <row r="118">
          <cell r="I118">
            <v>1260000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abSelected="1" topLeftCell="A94" workbookViewId="0">
      <selection activeCell="E105" sqref="E105"/>
    </sheetView>
  </sheetViews>
  <sheetFormatPr defaultRowHeight="15" x14ac:dyDescent="0.25"/>
  <cols>
    <col min="1" max="1" width="5.7109375" customWidth="1"/>
    <col min="2" max="2" width="16.5703125" customWidth="1"/>
    <col min="3" max="3" width="45.85546875" customWidth="1"/>
    <col min="4" max="8" width="20.7109375" customWidth="1"/>
    <col min="9" max="9" width="12.5703125" customWidth="1"/>
    <col min="10" max="11" width="20.7109375" customWidth="1"/>
  </cols>
  <sheetData>
    <row r="1" spans="1:11" ht="24.9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24.95" customHeight="1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2"/>
    </row>
    <row r="3" spans="1:11" ht="24.95" customHeight="1" x14ac:dyDescent="0.3">
      <c r="A3" s="4"/>
      <c r="B3" s="4"/>
      <c r="C3" s="4"/>
      <c r="D3" s="4"/>
      <c r="E3" s="4"/>
      <c r="F3" s="5"/>
      <c r="G3" s="4"/>
      <c r="H3" s="6"/>
      <c r="I3" s="7"/>
      <c r="J3" s="6"/>
      <c r="K3" s="2"/>
    </row>
    <row r="4" spans="1:11" ht="15.75" customHeight="1" x14ac:dyDescent="0.25">
      <c r="A4" s="9" t="s">
        <v>2</v>
      </c>
      <c r="B4" s="9" t="s">
        <v>3</v>
      </c>
      <c r="C4" s="9" t="s">
        <v>4</v>
      </c>
      <c r="D4" s="10"/>
      <c r="E4" s="10"/>
      <c r="F4" s="10"/>
      <c r="G4" s="10"/>
      <c r="H4" s="10"/>
      <c r="I4" s="10"/>
      <c r="J4" s="11"/>
      <c r="K4" s="12"/>
    </row>
    <row r="5" spans="1:11" ht="24.95" customHeight="1" x14ac:dyDescent="0.25">
      <c r="A5" s="13"/>
      <c r="B5" s="13"/>
      <c r="C5" s="13"/>
      <c r="D5" s="9" t="s">
        <v>5</v>
      </c>
      <c r="E5" s="9" t="s">
        <v>6</v>
      </c>
      <c r="F5" s="14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12"/>
    </row>
    <row r="6" spans="1:11" ht="24.95" customHeight="1" x14ac:dyDescent="0.25">
      <c r="A6" s="13"/>
      <c r="B6" s="13"/>
      <c r="C6" s="13"/>
      <c r="D6" s="13"/>
      <c r="E6" s="13"/>
      <c r="F6" s="15"/>
      <c r="G6" s="13"/>
      <c r="H6" s="13"/>
      <c r="I6" s="13"/>
      <c r="J6" s="13"/>
      <c r="K6" s="12"/>
    </row>
    <row r="7" spans="1:11" ht="3" customHeight="1" x14ac:dyDescent="0.25">
      <c r="A7" s="16"/>
      <c r="B7" s="16"/>
      <c r="C7" s="16"/>
      <c r="D7" s="16"/>
      <c r="E7" s="16"/>
      <c r="F7" s="17"/>
      <c r="G7" s="16"/>
      <c r="H7" s="16"/>
      <c r="I7" s="16"/>
      <c r="J7" s="16"/>
      <c r="K7" s="12"/>
    </row>
    <row r="8" spans="1:11" s="89" customFormat="1" ht="16.5" customHeight="1" x14ac:dyDescent="0.25">
      <c r="A8" s="86">
        <v>1</v>
      </c>
      <c r="B8" s="86">
        <v>2</v>
      </c>
      <c r="C8" s="86">
        <v>3</v>
      </c>
      <c r="D8" s="86">
        <v>4</v>
      </c>
      <c r="E8" s="86"/>
      <c r="F8" s="87">
        <v>5</v>
      </c>
      <c r="G8" s="86">
        <v>6</v>
      </c>
      <c r="H8" s="86" t="s">
        <v>12</v>
      </c>
      <c r="I8" s="86" t="s">
        <v>13</v>
      </c>
      <c r="J8" s="86" t="s">
        <v>14</v>
      </c>
      <c r="K8" s="88"/>
    </row>
    <row r="9" spans="1:11" ht="24.95" customHeight="1" x14ac:dyDescent="0.25">
      <c r="A9" s="18">
        <v>1</v>
      </c>
      <c r="B9" s="19">
        <v>4</v>
      </c>
      <c r="C9" s="20" t="s">
        <v>15</v>
      </c>
      <c r="D9" s="21"/>
      <c r="E9" s="21"/>
      <c r="F9" s="22"/>
      <c r="G9" s="23"/>
      <c r="H9" s="23"/>
      <c r="I9" s="23"/>
      <c r="J9" s="23"/>
      <c r="K9" s="12"/>
    </row>
    <row r="10" spans="1:11" ht="24.95" customHeight="1" x14ac:dyDescent="0.25">
      <c r="A10" s="18">
        <v>2</v>
      </c>
      <c r="B10" s="19">
        <v>4.0999999999999996</v>
      </c>
      <c r="C10" s="20" t="s">
        <v>16</v>
      </c>
      <c r="D10" s="24">
        <f>D101</f>
        <v>78083307651</v>
      </c>
      <c r="E10" s="24">
        <f>E101</f>
        <v>85083992058</v>
      </c>
      <c r="F10" s="25"/>
      <c r="G10" s="25"/>
      <c r="H10" s="26"/>
      <c r="I10" s="26"/>
      <c r="J10" s="26"/>
      <c r="K10" s="12"/>
    </row>
    <row r="11" spans="1:11" ht="24.95" customHeight="1" x14ac:dyDescent="0.25">
      <c r="A11" s="27">
        <v>3</v>
      </c>
      <c r="B11" s="28" t="s">
        <v>17</v>
      </c>
      <c r="C11" s="29" t="s">
        <v>18</v>
      </c>
      <c r="D11" s="30">
        <f>D12+D14+D16+D18+D20+D22+D24+D26+D28+D30+D32</f>
        <v>19040635447</v>
      </c>
      <c r="E11" s="30">
        <f>E12+E14+E16+E18+E20+E22+E24+E26+E28+E30+E32</f>
        <v>22040635446</v>
      </c>
      <c r="F11" s="31">
        <f>F12+F14+F16+F18+F20+F22+F24+F26+F28+F30+F32</f>
        <v>1962917907</v>
      </c>
      <c r="G11" s="31">
        <f>G12+G14+G16+G18+G20+G22+G24+G26+G28+G30+G32</f>
        <v>14666651883</v>
      </c>
      <c r="H11" s="32">
        <f>H12+H14+H16+H18+H20+H22+H24+H26+H28+H30+H32</f>
        <v>16629569790</v>
      </c>
      <c r="I11" s="33">
        <f>IFERROR(H11/E11,0)</f>
        <v>0.75449593233111545</v>
      </c>
      <c r="J11" s="34">
        <f>H11-E11</f>
        <v>-5411065656</v>
      </c>
      <c r="K11" s="12"/>
    </row>
    <row r="12" spans="1:11" ht="24.95" customHeight="1" x14ac:dyDescent="0.25">
      <c r="A12" s="27">
        <v>4</v>
      </c>
      <c r="B12" s="28" t="s">
        <v>19</v>
      </c>
      <c r="C12" s="29" t="s">
        <v>20</v>
      </c>
      <c r="D12" s="30">
        <f>D13</f>
        <v>100000000</v>
      </c>
      <c r="E12" s="30">
        <f>E13</f>
        <v>99999999</v>
      </c>
      <c r="F12" s="31">
        <f>F13</f>
        <v>42704500</v>
      </c>
      <c r="G12" s="31">
        <f>[1]NOVEMBER!H12</f>
        <v>9005000</v>
      </c>
      <c r="H12" s="32">
        <f t="shared" ref="H12:H33" si="0">F12+G12</f>
        <v>51709500</v>
      </c>
      <c r="I12" s="35">
        <f t="shared" ref="I12:I76" si="1">H12/E12*100%</f>
        <v>0.51709500517095008</v>
      </c>
      <c r="J12" s="34">
        <f t="shared" ref="J12:J75" si="2">H12-E12</f>
        <v>-48290499</v>
      </c>
      <c r="K12" s="12"/>
    </row>
    <row r="13" spans="1:11" ht="24.95" customHeight="1" x14ac:dyDescent="0.25">
      <c r="A13" s="27">
        <v>5</v>
      </c>
      <c r="B13" s="36" t="s">
        <v>21</v>
      </c>
      <c r="C13" s="37" t="s">
        <v>20</v>
      </c>
      <c r="D13" s="38">
        <v>100000000</v>
      </c>
      <c r="E13" s="38">
        <v>99999999</v>
      </c>
      <c r="F13" s="39">
        <f>[2]DESEMBER!$I$60</f>
        <v>42704500</v>
      </c>
      <c r="G13" s="39">
        <f>[1]NOVEMBER!H13</f>
        <v>9005000</v>
      </c>
      <c r="H13" s="40">
        <f t="shared" si="0"/>
        <v>51709500</v>
      </c>
      <c r="I13" s="35">
        <f t="shared" si="1"/>
        <v>0.51709500517095008</v>
      </c>
      <c r="J13" s="34">
        <f t="shared" si="2"/>
        <v>-48290499</v>
      </c>
      <c r="K13" s="12"/>
    </row>
    <row r="14" spans="1:11" ht="24.95" customHeight="1" x14ac:dyDescent="0.25">
      <c r="A14" s="27">
        <v>6</v>
      </c>
      <c r="B14" s="28" t="s">
        <v>22</v>
      </c>
      <c r="C14" s="29" t="s">
        <v>23</v>
      </c>
      <c r="D14" s="30">
        <f>D15</f>
        <v>1100000000</v>
      </c>
      <c r="E14" s="30">
        <f>E15</f>
        <v>1100000000</v>
      </c>
      <c r="F14" s="31">
        <f>F15</f>
        <v>325006651</v>
      </c>
      <c r="G14" s="31">
        <f>[1]NOVEMBER!H14</f>
        <v>680153603</v>
      </c>
      <c r="H14" s="32">
        <f t="shared" si="0"/>
        <v>1005160254</v>
      </c>
      <c r="I14" s="35">
        <f t="shared" si="1"/>
        <v>0.9137820490909091</v>
      </c>
      <c r="J14" s="34">
        <f t="shared" si="2"/>
        <v>-94839746</v>
      </c>
      <c r="K14" s="12"/>
    </row>
    <row r="15" spans="1:11" ht="24.95" customHeight="1" x14ac:dyDescent="0.25">
      <c r="A15" s="27">
        <v>7</v>
      </c>
      <c r="B15" s="36" t="s">
        <v>24</v>
      </c>
      <c r="C15" s="37" t="s">
        <v>25</v>
      </c>
      <c r="D15" s="38">
        <v>1100000000</v>
      </c>
      <c r="E15" s="38">
        <v>1100000000</v>
      </c>
      <c r="F15" s="41">
        <f>[2]DESEMBER!$I$61</f>
        <v>325006651</v>
      </c>
      <c r="G15" s="39">
        <f>[1]NOVEMBER!H15</f>
        <v>680153603</v>
      </c>
      <c r="H15" s="40">
        <f t="shared" si="0"/>
        <v>1005160254</v>
      </c>
      <c r="I15" s="35">
        <f t="shared" si="1"/>
        <v>0.9137820490909091</v>
      </c>
      <c r="J15" s="34">
        <f t="shared" si="2"/>
        <v>-94839746</v>
      </c>
      <c r="K15" s="12"/>
    </row>
    <row r="16" spans="1:11" ht="24.95" customHeight="1" x14ac:dyDescent="0.25">
      <c r="A16" s="27">
        <v>8</v>
      </c>
      <c r="B16" s="28" t="s">
        <v>26</v>
      </c>
      <c r="C16" s="29" t="s">
        <v>27</v>
      </c>
      <c r="D16" s="30">
        <f>D17</f>
        <v>300000000</v>
      </c>
      <c r="E16" s="30">
        <f>E17</f>
        <v>300000000</v>
      </c>
      <c r="F16" s="31">
        <f>F17</f>
        <v>10317072</v>
      </c>
      <c r="G16" s="31">
        <f>[1]NOVEMBER!H16</f>
        <v>170421044</v>
      </c>
      <c r="H16" s="32">
        <f t="shared" si="0"/>
        <v>180738116</v>
      </c>
      <c r="I16" s="35">
        <f t="shared" si="1"/>
        <v>0.60246038666666668</v>
      </c>
      <c r="J16" s="34">
        <f t="shared" si="2"/>
        <v>-119261884</v>
      </c>
      <c r="K16" s="12"/>
    </row>
    <row r="17" spans="1:11" ht="24.95" customHeight="1" x14ac:dyDescent="0.25">
      <c r="A17" s="27">
        <v>9</v>
      </c>
      <c r="B17" s="36" t="s">
        <v>28</v>
      </c>
      <c r="C17" s="37" t="s">
        <v>29</v>
      </c>
      <c r="D17" s="38">
        <v>300000000</v>
      </c>
      <c r="E17" s="38">
        <v>300000000</v>
      </c>
      <c r="F17" s="39">
        <f>[2]DESEMBER!$I$63</f>
        <v>10317072</v>
      </c>
      <c r="G17" s="39">
        <f>[1]NOVEMBER!H17</f>
        <v>170421044</v>
      </c>
      <c r="H17" s="40">
        <f t="shared" si="0"/>
        <v>180738116</v>
      </c>
      <c r="I17" s="35">
        <f t="shared" si="1"/>
        <v>0.60246038666666668</v>
      </c>
      <c r="J17" s="34">
        <f t="shared" si="2"/>
        <v>-119261884</v>
      </c>
      <c r="K17" s="12"/>
    </row>
    <row r="18" spans="1:11" ht="24.95" customHeight="1" x14ac:dyDescent="0.25">
      <c r="A18" s="27">
        <v>10</v>
      </c>
      <c r="B18" s="28" t="s">
        <v>30</v>
      </c>
      <c r="C18" s="29" t="s">
        <v>31</v>
      </c>
      <c r="D18" s="30">
        <f>D19</f>
        <v>4600000000</v>
      </c>
      <c r="E18" s="30">
        <f>E19</f>
        <v>4600000000</v>
      </c>
      <c r="F18" s="31">
        <f>F19</f>
        <v>458179805</v>
      </c>
      <c r="G18" s="31">
        <f>[1]NOVEMBER!H18</f>
        <v>4911508306</v>
      </c>
      <c r="H18" s="32">
        <f t="shared" si="0"/>
        <v>5369688111</v>
      </c>
      <c r="I18" s="35">
        <f t="shared" si="1"/>
        <v>1.1673235023913044</v>
      </c>
      <c r="J18" s="34">
        <f t="shared" si="2"/>
        <v>769688111</v>
      </c>
      <c r="K18" s="12"/>
    </row>
    <row r="19" spans="1:11" ht="24.95" customHeight="1" x14ac:dyDescent="0.25">
      <c r="A19" s="27">
        <v>11</v>
      </c>
      <c r="B19" s="36" t="s">
        <v>32</v>
      </c>
      <c r="C19" s="37" t="s">
        <v>33</v>
      </c>
      <c r="D19" s="38">
        <v>4600000000</v>
      </c>
      <c r="E19" s="38">
        <v>4600000000</v>
      </c>
      <c r="F19" s="39">
        <f>[2]DESEMBER!$I$64</f>
        <v>458179805</v>
      </c>
      <c r="G19" s="39">
        <f>[1]NOVEMBER!H19</f>
        <v>4911508306</v>
      </c>
      <c r="H19" s="40">
        <f t="shared" si="0"/>
        <v>5369688111</v>
      </c>
      <c r="I19" s="35">
        <f t="shared" si="1"/>
        <v>1.1673235023913044</v>
      </c>
      <c r="J19" s="34">
        <f t="shared" si="2"/>
        <v>769688111</v>
      </c>
      <c r="K19" s="12"/>
    </row>
    <row r="20" spans="1:11" ht="24.95" customHeight="1" x14ac:dyDescent="0.25">
      <c r="A20" s="27">
        <v>12</v>
      </c>
      <c r="B20" s="28" t="s">
        <v>34</v>
      </c>
      <c r="C20" s="29" t="s">
        <v>35</v>
      </c>
      <c r="D20" s="30">
        <f>D21</f>
        <v>450000000</v>
      </c>
      <c r="E20" s="30">
        <f>E21</f>
        <v>450000000</v>
      </c>
      <c r="F20" s="31">
        <f>F21</f>
        <v>0</v>
      </c>
      <c r="G20" s="31">
        <f>[1]NOVEMBER!H20</f>
        <v>197602944</v>
      </c>
      <c r="H20" s="32">
        <f t="shared" si="0"/>
        <v>197602944</v>
      </c>
      <c r="I20" s="35">
        <f t="shared" si="1"/>
        <v>0.43911765333333336</v>
      </c>
      <c r="J20" s="34">
        <f t="shared" si="2"/>
        <v>-252397056</v>
      </c>
      <c r="K20" s="12"/>
    </row>
    <row r="21" spans="1:11" ht="24.95" customHeight="1" x14ac:dyDescent="0.25">
      <c r="A21" s="27">
        <v>13</v>
      </c>
      <c r="B21" s="36" t="s">
        <v>36</v>
      </c>
      <c r="C21" s="37" t="s">
        <v>35</v>
      </c>
      <c r="D21" s="38">
        <v>450000000</v>
      </c>
      <c r="E21" s="38">
        <v>450000000</v>
      </c>
      <c r="F21" s="39">
        <f>[2]DESEMBER!$I$68</f>
        <v>0</v>
      </c>
      <c r="G21" s="39">
        <f>[1]NOVEMBER!H21</f>
        <v>197602944</v>
      </c>
      <c r="H21" s="40">
        <f t="shared" si="0"/>
        <v>197602944</v>
      </c>
      <c r="I21" s="35">
        <f t="shared" si="1"/>
        <v>0.43911765333333336</v>
      </c>
      <c r="J21" s="34">
        <f t="shared" si="2"/>
        <v>-252397056</v>
      </c>
      <c r="K21" s="12"/>
    </row>
    <row r="22" spans="1:11" ht="24.95" customHeight="1" x14ac:dyDescent="0.25">
      <c r="A22" s="27">
        <v>14</v>
      </c>
      <c r="B22" s="28" t="s">
        <v>37</v>
      </c>
      <c r="C22" s="29" t="s">
        <v>38</v>
      </c>
      <c r="D22" s="30">
        <f>D23</f>
        <v>50000000</v>
      </c>
      <c r="E22" s="30">
        <f>E23</f>
        <v>50000000</v>
      </c>
      <c r="F22" s="31">
        <f>F23</f>
        <v>300000</v>
      </c>
      <c r="G22" s="31">
        <f>[1]NOVEMBER!H22</f>
        <v>1080000</v>
      </c>
      <c r="H22" s="32">
        <f t="shared" si="0"/>
        <v>1380000</v>
      </c>
      <c r="I22" s="35">
        <f t="shared" si="1"/>
        <v>2.76E-2</v>
      </c>
      <c r="J22" s="34">
        <f t="shared" si="2"/>
        <v>-48620000</v>
      </c>
      <c r="K22" s="12"/>
    </row>
    <row r="23" spans="1:11" ht="24.95" customHeight="1" x14ac:dyDescent="0.25">
      <c r="A23" s="27">
        <v>15</v>
      </c>
      <c r="B23" s="36" t="s">
        <v>39</v>
      </c>
      <c r="C23" s="37" t="s">
        <v>38</v>
      </c>
      <c r="D23" s="38">
        <v>50000000</v>
      </c>
      <c r="E23" s="38">
        <v>50000000</v>
      </c>
      <c r="F23" s="39">
        <f>[2]DESEMBER!$I$66</f>
        <v>300000</v>
      </c>
      <c r="G23" s="39">
        <f>[1]NOVEMBER!H23</f>
        <v>1080000</v>
      </c>
      <c r="H23" s="40">
        <f t="shared" si="0"/>
        <v>1380000</v>
      </c>
      <c r="I23" s="35">
        <f t="shared" si="1"/>
        <v>2.76E-2</v>
      </c>
      <c r="J23" s="34">
        <f t="shared" si="2"/>
        <v>-48620000</v>
      </c>
      <c r="K23" s="12"/>
    </row>
    <row r="24" spans="1:11" ht="24.95" customHeight="1" x14ac:dyDescent="0.25">
      <c r="A24" s="27">
        <v>16</v>
      </c>
      <c r="B24" s="28" t="s">
        <v>40</v>
      </c>
      <c r="C24" s="29" t="s">
        <v>41</v>
      </c>
      <c r="D24" s="30">
        <f>D25</f>
        <v>1755000000</v>
      </c>
      <c r="E24" s="30">
        <f>E25</f>
        <v>1755000000</v>
      </c>
      <c r="F24" s="31">
        <f>F25</f>
        <v>313525738</v>
      </c>
      <c r="G24" s="31">
        <f>[1]NOVEMBER!H24</f>
        <v>223738555</v>
      </c>
      <c r="H24" s="32">
        <f t="shared" si="0"/>
        <v>537264293</v>
      </c>
      <c r="I24" s="35">
        <f t="shared" si="1"/>
        <v>0.30613350028490027</v>
      </c>
      <c r="J24" s="34">
        <f t="shared" si="2"/>
        <v>-1217735707</v>
      </c>
      <c r="K24" s="12"/>
    </row>
    <row r="25" spans="1:11" ht="24.95" customHeight="1" x14ac:dyDescent="0.25">
      <c r="A25" s="27">
        <v>17</v>
      </c>
      <c r="B25" s="36" t="s">
        <v>42</v>
      </c>
      <c r="C25" s="37" t="s">
        <v>43</v>
      </c>
      <c r="D25" s="38">
        <v>1755000000</v>
      </c>
      <c r="E25" s="38">
        <v>1755000000</v>
      </c>
      <c r="F25" s="39">
        <f>[2]DESEMBER!$I$65</f>
        <v>313525738</v>
      </c>
      <c r="G25" s="39">
        <f>[1]NOVEMBER!H25</f>
        <v>223738555</v>
      </c>
      <c r="H25" s="40">
        <f t="shared" si="0"/>
        <v>537264293</v>
      </c>
      <c r="I25" s="35">
        <f t="shared" si="1"/>
        <v>0.30613350028490027</v>
      </c>
      <c r="J25" s="34">
        <f t="shared" si="2"/>
        <v>-1217735707</v>
      </c>
      <c r="K25" s="12"/>
    </row>
    <row r="26" spans="1:11" ht="24.95" customHeight="1" x14ac:dyDescent="0.25">
      <c r="A26" s="27">
        <v>18</v>
      </c>
      <c r="B26" s="28" t="s">
        <v>44</v>
      </c>
      <c r="C26" s="29" t="s">
        <v>45</v>
      </c>
      <c r="D26" s="30">
        <f>D27</f>
        <v>1900000000</v>
      </c>
      <c r="E26" s="30">
        <f>E27</f>
        <v>1900000000</v>
      </c>
      <c r="F26" s="31">
        <f>F27</f>
        <v>81803564</v>
      </c>
      <c r="G26" s="31">
        <f>[1]NOVEMBER!H26</f>
        <v>976824246</v>
      </c>
      <c r="H26" s="32">
        <f t="shared" si="0"/>
        <v>1058627810</v>
      </c>
      <c r="I26" s="35">
        <f t="shared" si="1"/>
        <v>0.55717253157894742</v>
      </c>
      <c r="J26" s="34">
        <f t="shared" si="2"/>
        <v>-841372190</v>
      </c>
      <c r="K26" s="12"/>
    </row>
    <row r="27" spans="1:11" ht="24.95" customHeight="1" x14ac:dyDescent="0.25">
      <c r="A27" s="27">
        <v>19</v>
      </c>
      <c r="B27" s="36" t="s">
        <v>46</v>
      </c>
      <c r="C27" s="37" t="s">
        <v>47</v>
      </c>
      <c r="D27" s="38">
        <v>1900000000</v>
      </c>
      <c r="E27" s="38">
        <v>1900000000</v>
      </c>
      <c r="F27" s="39">
        <f>[2]DESEMBER!$I$69</f>
        <v>81803564</v>
      </c>
      <c r="G27" s="39">
        <f>[1]NOVEMBER!H27</f>
        <v>976824246</v>
      </c>
      <c r="H27" s="40">
        <f t="shared" si="0"/>
        <v>1058627810</v>
      </c>
      <c r="I27" s="35">
        <f t="shared" si="1"/>
        <v>0.55717253157894742</v>
      </c>
      <c r="J27" s="34">
        <f t="shared" si="2"/>
        <v>-841372190</v>
      </c>
      <c r="K27" s="12"/>
    </row>
    <row r="28" spans="1:11" ht="24.95" customHeight="1" x14ac:dyDescent="0.25">
      <c r="A28" s="27">
        <v>20</v>
      </c>
      <c r="B28" s="28" t="s">
        <v>48</v>
      </c>
      <c r="C28" s="29" t="s">
        <v>49</v>
      </c>
      <c r="D28" s="30">
        <f>D29</f>
        <v>1800000000</v>
      </c>
      <c r="E28" s="30">
        <f>E29</f>
        <v>1800000000</v>
      </c>
      <c r="F28" s="31">
        <f>F29</f>
        <v>0</v>
      </c>
      <c r="G28" s="31">
        <f>[1]NOVEMBER!H28</f>
        <v>328053578</v>
      </c>
      <c r="H28" s="32">
        <f t="shared" si="0"/>
        <v>328053578</v>
      </c>
      <c r="I28" s="35">
        <f t="shared" si="1"/>
        <v>0.18225198777777779</v>
      </c>
      <c r="J28" s="34">
        <f t="shared" si="2"/>
        <v>-1471946422</v>
      </c>
      <c r="K28" s="12"/>
    </row>
    <row r="29" spans="1:11" ht="24.95" customHeight="1" x14ac:dyDescent="0.25">
      <c r="A29" s="27">
        <v>21</v>
      </c>
      <c r="B29" s="36" t="s">
        <v>50</v>
      </c>
      <c r="C29" s="37" t="s">
        <v>51</v>
      </c>
      <c r="D29" s="38">
        <v>1800000000</v>
      </c>
      <c r="E29" s="38">
        <v>1800000000</v>
      </c>
      <c r="F29" s="39">
        <f>[2]DESEMBER!$I$67</f>
        <v>0</v>
      </c>
      <c r="G29" s="39">
        <f>[1]NOVEMBER!H29</f>
        <v>328053578</v>
      </c>
      <c r="H29" s="40">
        <f t="shared" si="0"/>
        <v>328053578</v>
      </c>
      <c r="I29" s="35">
        <f t="shared" si="1"/>
        <v>0.18225198777777779</v>
      </c>
      <c r="J29" s="34">
        <f t="shared" si="2"/>
        <v>-1471946422</v>
      </c>
      <c r="K29" s="12"/>
    </row>
    <row r="30" spans="1:11" ht="24.95" customHeight="1" x14ac:dyDescent="0.25">
      <c r="A30" s="27">
        <v>22</v>
      </c>
      <c r="B30" s="28" t="s">
        <v>52</v>
      </c>
      <c r="C30" s="29" t="s">
        <v>53</v>
      </c>
      <c r="D30" s="30">
        <f>D31</f>
        <v>4516881594</v>
      </c>
      <c r="E30" s="30">
        <f>E31</f>
        <v>6016881594</v>
      </c>
      <c r="F30" s="31">
        <f>F31</f>
        <v>731080577</v>
      </c>
      <c r="G30" s="31">
        <f>[1]NOVEMBER!H30</f>
        <v>4830977007</v>
      </c>
      <c r="H30" s="32">
        <f t="shared" si="0"/>
        <v>5562057584</v>
      </c>
      <c r="I30" s="35">
        <f t="shared" si="1"/>
        <v>0.92440868199009474</v>
      </c>
      <c r="J30" s="34">
        <f t="shared" si="2"/>
        <v>-454824010</v>
      </c>
      <c r="K30" s="12"/>
    </row>
    <row r="31" spans="1:11" ht="24.95" customHeight="1" x14ac:dyDescent="0.25">
      <c r="A31" s="27">
        <v>23</v>
      </c>
      <c r="B31" s="36" t="s">
        <v>54</v>
      </c>
      <c r="C31" s="37" t="s">
        <v>53</v>
      </c>
      <c r="D31" s="38">
        <v>4516881594</v>
      </c>
      <c r="E31" s="38">
        <v>6016881594</v>
      </c>
      <c r="F31" s="39">
        <f>[2]DESEMBER!$I$70</f>
        <v>731080577</v>
      </c>
      <c r="G31" s="39">
        <f>[1]NOVEMBER!H31</f>
        <v>4830977007</v>
      </c>
      <c r="H31" s="40">
        <f t="shared" si="0"/>
        <v>5562057584</v>
      </c>
      <c r="I31" s="35">
        <f t="shared" si="1"/>
        <v>0.92440868199009474</v>
      </c>
      <c r="J31" s="34">
        <f t="shared" si="2"/>
        <v>-454824010</v>
      </c>
      <c r="K31" s="12"/>
    </row>
    <row r="32" spans="1:11" ht="24.95" customHeight="1" x14ac:dyDescent="0.25">
      <c r="A32" s="27">
        <v>24</v>
      </c>
      <c r="B32" s="28" t="s">
        <v>55</v>
      </c>
      <c r="C32" s="29" t="s">
        <v>56</v>
      </c>
      <c r="D32" s="30">
        <f>D33</f>
        <v>2468753853</v>
      </c>
      <c r="E32" s="30">
        <f>E33</f>
        <v>3968753853</v>
      </c>
      <c r="F32" s="31">
        <f>F33</f>
        <v>0</v>
      </c>
      <c r="G32" s="31">
        <f>[1]NOVEMBER!H32</f>
        <v>2337287600</v>
      </c>
      <c r="H32" s="32">
        <f t="shared" si="0"/>
        <v>2337287600</v>
      </c>
      <c r="I32" s="35">
        <f t="shared" si="1"/>
        <v>0.58892228809635883</v>
      </c>
      <c r="J32" s="34">
        <f t="shared" si="2"/>
        <v>-1631466253</v>
      </c>
      <c r="K32" s="12"/>
    </row>
    <row r="33" spans="1:11" ht="24.95" customHeight="1" x14ac:dyDescent="0.25">
      <c r="A33" s="27">
        <v>25</v>
      </c>
      <c r="B33" s="36" t="s">
        <v>57</v>
      </c>
      <c r="C33" s="37" t="s">
        <v>56</v>
      </c>
      <c r="D33" s="38">
        <v>2468753853</v>
      </c>
      <c r="E33" s="38">
        <v>3968753853</v>
      </c>
      <c r="F33" s="39">
        <f>[2]DESEMBER!$I$71</f>
        <v>0</v>
      </c>
      <c r="G33" s="39">
        <f>[1]NOVEMBER!H33</f>
        <v>2337287600</v>
      </c>
      <c r="H33" s="40">
        <f t="shared" si="0"/>
        <v>2337287600</v>
      </c>
      <c r="I33" s="35">
        <f t="shared" si="1"/>
        <v>0.58892228809635883</v>
      </c>
      <c r="J33" s="34">
        <f t="shared" si="2"/>
        <v>-1631466253</v>
      </c>
      <c r="K33" s="12"/>
    </row>
    <row r="34" spans="1:11" ht="24.95" customHeight="1" x14ac:dyDescent="0.25">
      <c r="A34" s="27">
        <v>26</v>
      </c>
      <c r="B34" s="19" t="s">
        <v>58</v>
      </c>
      <c r="C34" s="20" t="s">
        <v>59</v>
      </c>
      <c r="D34" s="24">
        <f>D35+D47+D67</f>
        <v>10814720200</v>
      </c>
      <c r="E34" s="24">
        <f>E35+E47+E67</f>
        <v>10814720200</v>
      </c>
      <c r="F34" s="24">
        <f>F35+F47+F67</f>
        <v>572340162</v>
      </c>
      <c r="G34" s="24">
        <f>G35+G47+G67</f>
        <v>31547426373</v>
      </c>
      <c r="H34" s="24">
        <f t="shared" ref="H34" si="3">H35+H47+H67</f>
        <v>32119766535</v>
      </c>
      <c r="I34" s="42">
        <f t="shared" si="1"/>
        <v>2.9700043959528419</v>
      </c>
      <c r="J34" s="43">
        <f t="shared" si="2"/>
        <v>21305046335</v>
      </c>
      <c r="K34" s="12"/>
    </row>
    <row r="35" spans="1:11" ht="24.95" customHeight="1" x14ac:dyDescent="0.25">
      <c r="A35" s="27">
        <v>27</v>
      </c>
      <c r="B35" s="19" t="s">
        <v>60</v>
      </c>
      <c r="C35" s="20" t="s">
        <v>61</v>
      </c>
      <c r="D35" s="24">
        <f>D36+D39+D45+D43+D41</f>
        <v>5820080200</v>
      </c>
      <c r="E35" s="24">
        <f>E36+E39+E45+E43+E41</f>
        <v>5820080200</v>
      </c>
      <c r="F35" s="24">
        <f>F36+F39+F45+F43+F41</f>
        <v>482968514</v>
      </c>
      <c r="G35" s="24">
        <f>G36+G39+G45+G43+G41</f>
        <v>30710730549</v>
      </c>
      <c r="H35" s="44">
        <f>H36+H39+H41</f>
        <v>31193699063</v>
      </c>
      <c r="I35" s="42">
        <f t="shared" si="1"/>
        <v>5.3596682504478199</v>
      </c>
      <c r="J35" s="43">
        <f t="shared" si="2"/>
        <v>25373618863</v>
      </c>
      <c r="K35" s="12"/>
    </row>
    <row r="36" spans="1:11" ht="24.95" customHeight="1" x14ac:dyDescent="0.25">
      <c r="A36" s="27">
        <v>28</v>
      </c>
      <c r="B36" s="28" t="s">
        <v>62</v>
      </c>
      <c r="C36" s="29" t="s">
        <v>63</v>
      </c>
      <c r="D36" s="30">
        <f>SUM(D37:D37)</f>
        <v>4525080200</v>
      </c>
      <c r="E36" s="30">
        <f>SUM(E37:E37)</f>
        <v>4525080200</v>
      </c>
      <c r="F36" s="30">
        <f>SUM(F37:F38)</f>
        <v>479378514</v>
      </c>
      <c r="G36" s="30">
        <f t="shared" ref="G36:H36" si="4">SUM(G37:G38)</f>
        <v>30683675549</v>
      </c>
      <c r="H36" s="30">
        <f t="shared" si="4"/>
        <v>31163054063</v>
      </c>
      <c r="I36" s="35">
        <f t="shared" si="1"/>
        <v>6.8867407174352397</v>
      </c>
      <c r="J36" s="34">
        <f t="shared" si="2"/>
        <v>26637973863</v>
      </c>
      <c r="K36" s="12"/>
    </row>
    <row r="37" spans="1:11" ht="24.95" customHeight="1" x14ac:dyDescent="0.25">
      <c r="A37" s="27">
        <v>29</v>
      </c>
      <c r="B37" s="37" t="s">
        <v>64</v>
      </c>
      <c r="C37" s="37" t="s">
        <v>65</v>
      </c>
      <c r="D37" s="45">
        <v>4525080200</v>
      </c>
      <c r="E37" s="45">
        <v>4525080200</v>
      </c>
      <c r="F37" s="39">
        <v>0</v>
      </c>
      <c r="G37" s="39">
        <v>0</v>
      </c>
      <c r="H37" s="40">
        <v>0</v>
      </c>
      <c r="I37" s="35">
        <f t="shared" si="1"/>
        <v>0</v>
      </c>
      <c r="J37" s="34">
        <f t="shared" si="2"/>
        <v>-4525080200</v>
      </c>
      <c r="K37" s="12"/>
    </row>
    <row r="38" spans="1:11" ht="24.95" customHeight="1" x14ac:dyDescent="0.25">
      <c r="A38" s="27">
        <v>30</v>
      </c>
      <c r="B38" s="37" t="s">
        <v>66</v>
      </c>
      <c r="C38" s="37" t="s">
        <v>67</v>
      </c>
      <c r="D38" s="45">
        <v>0</v>
      </c>
      <c r="E38" s="45">
        <v>0</v>
      </c>
      <c r="F38" s="39">
        <v>479378514</v>
      </c>
      <c r="G38" s="39">
        <v>30683675549</v>
      </c>
      <c r="H38" s="40">
        <v>31163054063</v>
      </c>
      <c r="I38" s="35">
        <v>0</v>
      </c>
      <c r="J38" s="34">
        <f t="shared" si="2"/>
        <v>31163054063</v>
      </c>
      <c r="K38" s="12"/>
    </row>
    <row r="39" spans="1:11" ht="24.95" customHeight="1" x14ac:dyDescent="0.25">
      <c r="A39" s="27">
        <v>31</v>
      </c>
      <c r="B39" s="28" t="s">
        <v>68</v>
      </c>
      <c r="C39" s="29" t="s">
        <v>69</v>
      </c>
      <c r="D39" s="30">
        <f>D40</f>
        <v>275000000</v>
      </c>
      <c r="E39" s="30">
        <f>E40</f>
        <v>275000000</v>
      </c>
      <c r="F39" s="31">
        <f>F40</f>
        <v>1200000</v>
      </c>
      <c r="G39" s="31">
        <f>[1]NOVEMBER!H38</f>
        <v>4515000</v>
      </c>
      <c r="H39" s="32">
        <f t="shared" ref="H39:H71" si="5">F39+G39</f>
        <v>5715000</v>
      </c>
      <c r="I39" s="35">
        <f t="shared" si="1"/>
        <v>2.0781818181818183E-2</v>
      </c>
      <c r="J39" s="34">
        <f t="shared" si="2"/>
        <v>-269285000</v>
      </c>
      <c r="K39" s="12"/>
    </row>
    <row r="40" spans="1:11" ht="24.95" customHeight="1" x14ac:dyDescent="0.25">
      <c r="A40" s="27">
        <v>32</v>
      </c>
      <c r="B40" s="36" t="s">
        <v>70</v>
      </c>
      <c r="C40" s="37" t="s">
        <v>69</v>
      </c>
      <c r="D40" s="38">
        <v>275000000</v>
      </c>
      <c r="E40" s="38">
        <v>275000000</v>
      </c>
      <c r="F40" s="39">
        <f>[2]DESEMBER!$I$21</f>
        <v>1200000</v>
      </c>
      <c r="G40" s="39">
        <f>[1]NOVEMBER!H39</f>
        <v>4515000</v>
      </c>
      <c r="H40" s="40">
        <f t="shared" si="5"/>
        <v>5715000</v>
      </c>
      <c r="I40" s="35">
        <f t="shared" si="1"/>
        <v>2.0781818181818183E-2</v>
      </c>
      <c r="J40" s="34">
        <f t="shared" si="2"/>
        <v>-269285000</v>
      </c>
      <c r="K40" s="12"/>
    </row>
    <row r="41" spans="1:11" ht="24.95" customHeight="1" x14ac:dyDescent="0.25">
      <c r="A41" s="27">
        <v>33</v>
      </c>
      <c r="B41" s="28" t="s">
        <v>71</v>
      </c>
      <c r="C41" s="29" t="s">
        <v>72</v>
      </c>
      <c r="D41" s="30">
        <f>D42</f>
        <v>255000000</v>
      </c>
      <c r="E41" s="30">
        <f>E42</f>
        <v>255000000</v>
      </c>
      <c r="F41" s="31">
        <f>F42</f>
        <v>2390000</v>
      </c>
      <c r="G41" s="31">
        <f>[1]NOVEMBER!H40</f>
        <v>22540000</v>
      </c>
      <c r="H41" s="32">
        <f t="shared" si="5"/>
        <v>24930000</v>
      </c>
      <c r="I41" s="35">
        <f t="shared" si="1"/>
        <v>9.7764705882352948E-2</v>
      </c>
      <c r="J41" s="34">
        <f t="shared" si="2"/>
        <v>-230070000</v>
      </c>
      <c r="K41" s="12"/>
    </row>
    <row r="42" spans="1:11" ht="24.95" customHeight="1" x14ac:dyDescent="0.25">
      <c r="A42" s="27">
        <v>34</v>
      </c>
      <c r="B42" s="36" t="s">
        <v>73</v>
      </c>
      <c r="C42" s="37" t="s">
        <v>74</v>
      </c>
      <c r="D42" s="38">
        <v>255000000</v>
      </c>
      <c r="E42" s="38">
        <v>255000000</v>
      </c>
      <c r="F42" s="39">
        <f>[2]DESEMBER!$I$29</f>
        <v>2390000</v>
      </c>
      <c r="G42" s="39">
        <f>[1]NOVEMBER!H41</f>
        <v>22540000</v>
      </c>
      <c r="H42" s="40">
        <f t="shared" si="5"/>
        <v>24930000</v>
      </c>
      <c r="I42" s="35">
        <f t="shared" si="1"/>
        <v>9.7764705882352948E-2</v>
      </c>
      <c r="J42" s="34">
        <f t="shared" si="2"/>
        <v>-230070000</v>
      </c>
      <c r="K42" s="12"/>
    </row>
    <row r="43" spans="1:11" ht="24.95" customHeight="1" x14ac:dyDescent="0.25">
      <c r="A43" s="27">
        <v>35</v>
      </c>
      <c r="B43" s="28" t="s">
        <v>75</v>
      </c>
      <c r="C43" s="29" t="s">
        <v>76</v>
      </c>
      <c r="D43" s="30">
        <f>D44</f>
        <v>500000000</v>
      </c>
      <c r="E43" s="30">
        <f>E44</f>
        <v>500000000</v>
      </c>
      <c r="F43" s="39">
        <f>F44</f>
        <v>0</v>
      </c>
      <c r="G43" s="31">
        <f>[1]NOVEMBER!H42</f>
        <v>0</v>
      </c>
      <c r="H43" s="40">
        <f t="shared" si="5"/>
        <v>0</v>
      </c>
      <c r="I43" s="35">
        <f t="shared" si="1"/>
        <v>0</v>
      </c>
      <c r="J43" s="34">
        <f t="shared" si="2"/>
        <v>-500000000</v>
      </c>
      <c r="K43" s="12"/>
    </row>
    <row r="44" spans="1:11" ht="24.95" customHeight="1" x14ac:dyDescent="0.25">
      <c r="A44" s="27">
        <v>36</v>
      </c>
      <c r="B44" s="36" t="s">
        <v>77</v>
      </c>
      <c r="C44" s="37" t="s">
        <v>76</v>
      </c>
      <c r="D44" s="38">
        <v>500000000</v>
      </c>
      <c r="E44" s="38">
        <v>500000000</v>
      </c>
      <c r="F44" s="39">
        <f>[2]DESEMBER!$I$26</f>
        <v>0</v>
      </c>
      <c r="G44" s="39">
        <f>[1]NOVEMBER!H43</f>
        <v>0</v>
      </c>
      <c r="H44" s="40">
        <f t="shared" si="5"/>
        <v>0</v>
      </c>
      <c r="I44" s="35">
        <f t="shared" si="1"/>
        <v>0</v>
      </c>
      <c r="J44" s="34">
        <f t="shared" si="2"/>
        <v>-500000000</v>
      </c>
      <c r="K44" s="12"/>
    </row>
    <row r="45" spans="1:11" ht="24.95" customHeight="1" x14ac:dyDescent="0.25">
      <c r="A45" s="27">
        <v>37</v>
      </c>
      <c r="B45" s="28" t="s">
        <v>78</v>
      </c>
      <c r="C45" s="29" t="s">
        <v>79</v>
      </c>
      <c r="D45" s="30">
        <f>D46</f>
        <v>265000000</v>
      </c>
      <c r="E45" s="30">
        <f>E46</f>
        <v>265000000</v>
      </c>
      <c r="F45" s="39">
        <f>F46</f>
        <v>0</v>
      </c>
      <c r="G45" s="31">
        <f>[1]NOVEMBER!H44</f>
        <v>0</v>
      </c>
      <c r="H45" s="40">
        <f t="shared" si="5"/>
        <v>0</v>
      </c>
      <c r="I45" s="35">
        <f t="shared" si="1"/>
        <v>0</v>
      </c>
      <c r="J45" s="34">
        <f t="shared" si="2"/>
        <v>-265000000</v>
      </c>
      <c r="K45" s="12"/>
    </row>
    <row r="46" spans="1:11" ht="24.95" customHeight="1" x14ac:dyDescent="0.25">
      <c r="A46" s="27">
        <v>38</v>
      </c>
      <c r="B46" s="36" t="s">
        <v>80</v>
      </c>
      <c r="C46" s="37" t="s">
        <v>79</v>
      </c>
      <c r="D46" s="38">
        <v>265000000</v>
      </c>
      <c r="E46" s="38">
        <v>265000000</v>
      </c>
      <c r="F46" s="39">
        <f>[2]DESEMBER!$I$31</f>
        <v>0</v>
      </c>
      <c r="G46" s="39">
        <f>[1]NOVEMBER!H45</f>
        <v>0</v>
      </c>
      <c r="H46" s="40">
        <f t="shared" si="5"/>
        <v>0</v>
      </c>
      <c r="I46" s="35">
        <f t="shared" si="1"/>
        <v>0</v>
      </c>
      <c r="J46" s="34">
        <f t="shared" si="2"/>
        <v>-265000000</v>
      </c>
      <c r="K46" s="12"/>
    </row>
    <row r="47" spans="1:11" ht="24.95" customHeight="1" x14ac:dyDescent="0.25">
      <c r="A47" s="27">
        <v>39</v>
      </c>
      <c r="B47" s="19" t="s">
        <v>81</v>
      </c>
      <c r="C47" s="20" t="s">
        <v>82</v>
      </c>
      <c r="D47" s="46">
        <f>D48+D53+D55+D57+D59+D61+D63+D65</f>
        <v>4494640000</v>
      </c>
      <c r="E47" s="46">
        <f>E48+E53+E55+E57+E59+E61+E63+E65</f>
        <v>4494640000</v>
      </c>
      <c r="F47" s="46">
        <f>F48+F53+F55+F57+F59+F61+F63+F65</f>
        <v>88345000</v>
      </c>
      <c r="G47" s="46">
        <f>G48+G53+G55+G57+G59+G61+G63+G65</f>
        <v>754560000</v>
      </c>
      <c r="H47" s="46">
        <f t="shared" ref="H47" si="6">H48+H53+H55+H57+H59+H61+H63+H65</f>
        <v>842905000</v>
      </c>
      <c r="I47" s="42">
        <f t="shared" si="1"/>
        <v>0.18753559795667729</v>
      </c>
      <c r="J47" s="43">
        <f t="shared" si="2"/>
        <v>-3651735000</v>
      </c>
      <c r="K47" s="12"/>
    </row>
    <row r="48" spans="1:11" ht="24.95" customHeight="1" x14ac:dyDescent="0.25">
      <c r="A48" s="27">
        <v>40</v>
      </c>
      <c r="B48" s="28" t="s">
        <v>83</v>
      </c>
      <c r="C48" s="29" t="s">
        <v>84</v>
      </c>
      <c r="D48" s="30">
        <f>SUM(D49+D50+D51+D52)</f>
        <v>2579640000</v>
      </c>
      <c r="E48" s="30">
        <f>SUM(E49+E50+E51+E52)</f>
        <v>2579640000</v>
      </c>
      <c r="F48" s="30">
        <f>SUM(F49+F50+F51+F52)</f>
        <v>43180000</v>
      </c>
      <c r="G48" s="31">
        <f>[1]NOVEMBER!H47</f>
        <v>220500000</v>
      </c>
      <c r="H48" s="32">
        <f t="shared" si="5"/>
        <v>263680000</v>
      </c>
      <c r="I48" s="47">
        <f t="shared" si="1"/>
        <v>0.10221581305918655</v>
      </c>
      <c r="J48" s="34">
        <f t="shared" si="2"/>
        <v>-2315960000</v>
      </c>
      <c r="K48" s="12"/>
    </row>
    <row r="49" spans="1:11" ht="24.95" customHeight="1" x14ac:dyDescent="0.25">
      <c r="A49" s="27">
        <v>41</v>
      </c>
      <c r="B49" s="36" t="s">
        <v>85</v>
      </c>
      <c r="C49" s="37" t="s">
        <v>86</v>
      </c>
      <c r="D49" s="48">
        <v>273640000</v>
      </c>
      <c r="E49" s="48">
        <v>273640000</v>
      </c>
      <c r="F49" s="49">
        <f>[2]DESEMBER!$I$7+[2]DESEMBER!$I$9+[2]DESEMBER!$I$17+[2]DESEMBER!$I$19+[2]DESEMBER!$I$24+[2]DESEMBER!$I$28+[2]DESEMBER!$I$38+[2]DESEMBER!$I$41+[2]DESEMBER!$I$44+[2]DESEMBER!$I$47+[2]DESEMBER!$I$53+[2]DESEMBER!$I$55+[2]DESEMBER!$I$58+[2]DESEMBER!$I$88+[2]DESEMBER!$I$98+[2]DESEMBER!$I$100+[2]DESEMBER!$I$102+[2]DESEMBER!$I$104+[2]DESEMBER!$I$106+[2]DESEMBER!$I$108+[2]DESEMBER!$I$110+[2]DESEMBER!$I$112+[2]DESEMBER!$I$114+[2]DESEMBER!$I$116+[2]DESEMBER!$I$118</f>
        <v>28180000</v>
      </c>
      <c r="G49" s="39">
        <f>[1]NOVEMBER!H48</f>
        <v>152200000</v>
      </c>
      <c r="H49" s="40">
        <f>F49+G49</f>
        <v>180380000</v>
      </c>
      <c r="I49" s="35">
        <f t="shared" si="1"/>
        <v>0.65918725332553718</v>
      </c>
      <c r="J49" s="34">
        <f t="shared" si="2"/>
        <v>-93260000</v>
      </c>
      <c r="K49" s="50" t="e">
        <f>F49-#REF!</f>
        <v>#REF!</v>
      </c>
    </row>
    <row r="50" spans="1:11" ht="24.95" customHeight="1" x14ac:dyDescent="0.25">
      <c r="A50" s="27">
        <v>42</v>
      </c>
      <c r="B50" s="36" t="s">
        <v>87</v>
      </c>
      <c r="C50" s="37" t="s">
        <v>88</v>
      </c>
      <c r="D50" s="48">
        <v>7500000</v>
      </c>
      <c r="E50" s="48">
        <v>7500000</v>
      </c>
      <c r="F50" s="39">
        <f>[2]DESEMBER!$I$48</f>
        <v>3000000</v>
      </c>
      <c r="G50" s="39">
        <f>[1]NOVEMBER!H49</f>
        <v>1100000</v>
      </c>
      <c r="H50" s="40">
        <f t="shared" si="5"/>
        <v>4100000</v>
      </c>
      <c r="I50" s="35">
        <f t="shared" si="1"/>
        <v>0.54666666666666663</v>
      </c>
      <c r="J50" s="34">
        <f t="shared" si="2"/>
        <v>-3400000</v>
      </c>
      <c r="K50" s="12"/>
    </row>
    <row r="51" spans="1:11" ht="24.95" customHeight="1" x14ac:dyDescent="0.25">
      <c r="A51" s="27">
        <v>43</v>
      </c>
      <c r="B51" s="36" t="s">
        <v>89</v>
      </c>
      <c r="C51" s="37" t="s">
        <v>90</v>
      </c>
      <c r="D51" s="48">
        <v>18500000</v>
      </c>
      <c r="E51" s="48">
        <v>18500000</v>
      </c>
      <c r="F51" s="39">
        <f>[2]DESEMBER!$I$30</f>
        <v>0</v>
      </c>
      <c r="G51" s="39">
        <f>[1]NOVEMBER!H50</f>
        <v>0</v>
      </c>
      <c r="H51" s="40">
        <f t="shared" si="5"/>
        <v>0</v>
      </c>
      <c r="I51" s="35">
        <f t="shared" si="1"/>
        <v>0</v>
      </c>
      <c r="J51" s="34">
        <f t="shared" si="2"/>
        <v>-18500000</v>
      </c>
      <c r="K51" s="12"/>
    </row>
    <row r="52" spans="1:11" ht="24.95" customHeight="1" x14ac:dyDescent="0.25">
      <c r="A52" s="27">
        <v>44</v>
      </c>
      <c r="B52" s="36" t="s">
        <v>91</v>
      </c>
      <c r="C52" s="37" t="s">
        <v>92</v>
      </c>
      <c r="D52" s="48">
        <v>2280000000</v>
      </c>
      <c r="E52" s="48">
        <v>2280000000</v>
      </c>
      <c r="F52" s="39">
        <f>[2]DESEMBER!$I$14+[2]DESEMBER!$I$22+[2]DESEMBER!$I$33+[2]DESEMBER!$I$37+[2]DESEMBER!$I$42+[2]DESEMBER!$I$73</f>
        <v>12000000</v>
      </c>
      <c r="G52" s="39">
        <f>[1]NOVEMBER!H51</f>
        <v>67200000</v>
      </c>
      <c r="H52" s="40">
        <f>F52+G52</f>
        <v>79200000</v>
      </c>
      <c r="I52" s="35">
        <f t="shared" si="1"/>
        <v>3.4736842105263156E-2</v>
      </c>
      <c r="J52" s="34">
        <f t="shared" si="2"/>
        <v>-2200800000</v>
      </c>
      <c r="K52" s="12"/>
    </row>
    <row r="53" spans="1:11" ht="24.95" customHeight="1" x14ac:dyDescent="0.25">
      <c r="A53" s="27">
        <v>45</v>
      </c>
      <c r="B53" s="28" t="s">
        <v>93</v>
      </c>
      <c r="C53" s="29" t="s">
        <v>94</v>
      </c>
      <c r="D53" s="30">
        <f>D54</f>
        <v>355000000</v>
      </c>
      <c r="E53" s="30">
        <f>E54</f>
        <v>355000000</v>
      </c>
      <c r="F53" s="31">
        <f>F54</f>
        <v>0</v>
      </c>
      <c r="G53" s="31">
        <f>[1]NOVEMBER!H52</f>
        <v>66660000</v>
      </c>
      <c r="H53" s="32">
        <f t="shared" si="5"/>
        <v>66660000</v>
      </c>
      <c r="I53" s="35">
        <f t="shared" si="1"/>
        <v>0.18777464788732395</v>
      </c>
      <c r="J53" s="34">
        <f t="shared" si="2"/>
        <v>-288340000</v>
      </c>
      <c r="K53" s="12"/>
    </row>
    <row r="54" spans="1:11" ht="24.95" customHeight="1" x14ac:dyDescent="0.25">
      <c r="A54" s="27">
        <v>46</v>
      </c>
      <c r="B54" s="36" t="s">
        <v>95</v>
      </c>
      <c r="C54" s="51" t="s">
        <v>94</v>
      </c>
      <c r="D54" s="48">
        <v>355000000</v>
      </c>
      <c r="E54" s="48">
        <v>355000000</v>
      </c>
      <c r="F54" s="39">
        <f>[2]DESEMBER!$I$50</f>
        <v>0</v>
      </c>
      <c r="G54" s="39">
        <f>[1]NOVEMBER!H53</f>
        <v>66660000</v>
      </c>
      <c r="H54" s="40">
        <f t="shared" si="5"/>
        <v>66660000</v>
      </c>
      <c r="I54" s="35">
        <f t="shared" si="1"/>
        <v>0.18777464788732395</v>
      </c>
      <c r="J54" s="34">
        <f t="shared" si="2"/>
        <v>-288340000</v>
      </c>
      <c r="K54" s="12"/>
    </row>
    <row r="55" spans="1:11" ht="24.95" customHeight="1" x14ac:dyDescent="0.25">
      <c r="A55" s="27">
        <v>47</v>
      </c>
      <c r="B55" s="36" t="s">
        <v>96</v>
      </c>
      <c r="C55" s="52" t="s">
        <v>97</v>
      </c>
      <c r="D55" s="30">
        <f>D56</f>
        <v>90000000</v>
      </c>
      <c r="E55" s="30">
        <f>E56</f>
        <v>90000000</v>
      </c>
      <c r="F55" s="39">
        <f>F56</f>
        <v>0</v>
      </c>
      <c r="G55" s="31">
        <f>[1]NOVEMBER!H54</f>
        <v>0</v>
      </c>
      <c r="H55" s="32">
        <f t="shared" si="5"/>
        <v>0</v>
      </c>
      <c r="I55" s="35">
        <f t="shared" si="1"/>
        <v>0</v>
      </c>
      <c r="J55" s="34">
        <f t="shared" si="2"/>
        <v>-90000000</v>
      </c>
      <c r="K55" s="53"/>
    </row>
    <row r="56" spans="1:11" ht="24.95" customHeight="1" x14ac:dyDescent="0.25">
      <c r="A56" s="27">
        <v>48</v>
      </c>
      <c r="B56" s="36" t="s">
        <v>98</v>
      </c>
      <c r="C56" s="54" t="s">
        <v>99</v>
      </c>
      <c r="D56" s="55">
        <v>90000000</v>
      </c>
      <c r="E56" s="55">
        <v>90000000</v>
      </c>
      <c r="F56" s="56">
        <f>[2]DESEMBER!$I$97</f>
        <v>0</v>
      </c>
      <c r="G56" s="39">
        <f>[1]NOVEMBER!H55</f>
        <v>0</v>
      </c>
      <c r="H56" s="40">
        <f t="shared" si="5"/>
        <v>0</v>
      </c>
      <c r="I56" s="35">
        <f t="shared" si="1"/>
        <v>0</v>
      </c>
      <c r="J56" s="34">
        <f t="shared" si="2"/>
        <v>-90000000</v>
      </c>
      <c r="K56" s="12"/>
    </row>
    <row r="57" spans="1:11" ht="24.95" customHeight="1" x14ac:dyDescent="0.25">
      <c r="A57" s="27">
        <v>49</v>
      </c>
      <c r="B57" s="28" t="s">
        <v>100</v>
      </c>
      <c r="C57" s="57" t="s">
        <v>101</v>
      </c>
      <c r="D57" s="30">
        <f>D58</f>
        <v>20000000</v>
      </c>
      <c r="E57" s="30">
        <f>E58</f>
        <v>20000000</v>
      </c>
      <c r="F57" s="31">
        <f>F58</f>
        <v>0</v>
      </c>
      <c r="G57" s="31">
        <f>[1]NOVEMBER!H56</f>
        <v>0</v>
      </c>
      <c r="H57" s="32">
        <f t="shared" si="5"/>
        <v>0</v>
      </c>
      <c r="I57" s="35">
        <f t="shared" si="1"/>
        <v>0</v>
      </c>
      <c r="J57" s="34">
        <f t="shared" si="2"/>
        <v>-20000000</v>
      </c>
      <c r="K57" s="12"/>
    </row>
    <row r="58" spans="1:11" ht="24.95" customHeight="1" x14ac:dyDescent="0.25">
      <c r="A58" s="27">
        <v>50</v>
      </c>
      <c r="B58" s="58" t="s">
        <v>102</v>
      </c>
      <c r="C58" s="59" t="s">
        <v>101</v>
      </c>
      <c r="D58" s="38">
        <v>20000000</v>
      </c>
      <c r="E58" s="38">
        <v>20000000</v>
      </c>
      <c r="F58" s="39">
        <f>[2]DESEMBER!$I$32</f>
        <v>0</v>
      </c>
      <c r="G58" s="39">
        <f>[1]NOVEMBER!H57</f>
        <v>0</v>
      </c>
      <c r="H58" s="40">
        <f>F58+G58</f>
        <v>0</v>
      </c>
      <c r="I58" s="35">
        <f t="shared" si="1"/>
        <v>0</v>
      </c>
      <c r="J58" s="34">
        <f t="shared" si="2"/>
        <v>-20000000</v>
      </c>
      <c r="K58" s="12"/>
    </row>
    <row r="59" spans="1:11" ht="24.95" customHeight="1" x14ac:dyDescent="0.25">
      <c r="A59" s="27">
        <v>51</v>
      </c>
      <c r="B59" s="28" t="s">
        <v>103</v>
      </c>
      <c r="C59" s="29" t="s">
        <v>104</v>
      </c>
      <c r="D59" s="30">
        <f>D60</f>
        <v>350000000</v>
      </c>
      <c r="E59" s="30">
        <f>E60</f>
        <v>350000000</v>
      </c>
      <c r="F59" s="31">
        <f>F60</f>
        <v>35000000</v>
      </c>
      <c r="G59" s="31">
        <f>[1]NOVEMBER!H58</f>
        <v>175000000</v>
      </c>
      <c r="H59" s="32">
        <f t="shared" si="5"/>
        <v>210000000</v>
      </c>
      <c r="I59" s="35">
        <f t="shared" si="1"/>
        <v>0.6</v>
      </c>
      <c r="J59" s="34">
        <f t="shared" si="2"/>
        <v>-140000000</v>
      </c>
      <c r="K59" s="12"/>
    </row>
    <row r="60" spans="1:11" ht="24.95" customHeight="1" x14ac:dyDescent="0.25">
      <c r="A60" s="27">
        <v>52</v>
      </c>
      <c r="B60" s="36" t="s">
        <v>105</v>
      </c>
      <c r="C60" s="37" t="s">
        <v>106</v>
      </c>
      <c r="D60" s="38">
        <v>350000000</v>
      </c>
      <c r="E60" s="38">
        <v>350000000</v>
      </c>
      <c r="F60" s="39">
        <f>[2]DESEMBER!$I$40</f>
        <v>35000000</v>
      </c>
      <c r="G60" s="39">
        <f>[1]NOVEMBER!H59</f>
        <v>175000000</v>
      </c>
      <c r="H60" s="40">
        <f t="shared" si="5"/>
        <v>210000000</v>
      </c>
      <c r="I60" s="35">
        <f t="shared" si="1"/>
        <v>0.6</v>
      </c>
      <c r="J60" s="34">
        <f t="shared" si="2"/>
        <v>-140000000</v>
      </c>
      <c r="K60" s="12"/>
    </row>
    <row r="61" spans="1:11" ht="24.95" customHeight="1" x14ac:dyDescent="0.25">
      <c r="A61" s="27">
        <v>53</v>
      </c>
      <c r="B61" s="28" t="s">
        <v>107</v>
      </c>
      <c r="C61" s="29" t="s">
        <v>108</v>
      </c>
      <c r="D61" s="30">
        <f>D62</f>
        <v>345000000</v>
      </c>
      <c r="E61" s="30">
        <f>E62</f>
        <v>345000000</v>
      </c>
      <c r="F61" s="31">
        <f>F62</f>
        <v>0</v>
      </c>
      <c r="G61" s="31">
        <f>[1]NOVEMBER!H60</f>
        <v>3900000</v>
      </c>
      <c r="H61" s="32">
        <f t="shared" si="5"/>
        <v>3900000</v>
      </c>
      <c r="I61" s="35">
        <f t="shared" si="1"/>
        <v>1.1304347826086957E-2</v>
      </c>
      <c r="J61" s="34">
        <f t="shared" si="2"/>
        <v>-341100000</v>
      </c>
      <c r="K61" s="12"/>
    </row>
    <row r="62" spans="1:11" ht="24.95" customHeight="1" x14ac:dyDescent="0.25">
      <c r="A62" s="27">
        <v>54</v>
      </c>
      <c r="B62" s="28" t="s">
        <v>109</v>
      </c>
      <c r="C62" s="37" t="s">
        <v>110</v>
      </c>
      <c r="D62" s="38">
        <v>345000000</v>
      </c>
      <c r="E62" s="38">
        <v>345000000</v>
      </c>
      <c r="F62" s="39">
        <f>[2]DESEMBER!$I$36</f>
        <v>0</v>
      </c>
      <c r="G62" s="39">
        <f>[1]NOVEMBER!H61</f>
        <v>3900000</v>
      </c>
      <c r="H62" s="40">
        <f t="shared" si="5"/>
        <v>3900000</v>
      </c>
      <c r="I62" s="35">
        <f t="shared" si="1"/>
        <v>1.1304347826086957E-2</v>
      </c>
      <c r="J62" s="34">
        <f t="shared" si="2"/>
        <v>-341100000</v>
      </c>
      <c r="K62" s="12"/>
    </row>
    <row r="63" spans="1:11" ht="24.95" customHeight="1" x14ac:dyDescent="0.25">
      <c r="A63" s="27">
        <v>55</v>
      </c>
      <c r="B63" s="28" t="s">
        <v>111</v>
      </c>
      <c r="C63" s="29" t="s">
        <v>112</v>
      </c>
      <c r="D63" s="30">
        <f>D64</f>
        <v>255000000</v>
      </c>
      <c r="E63" s="30">
        <f>E64</f>
        <v>255000000</v>
      </c>
      <c r="F63" s="31">
        <f>F64</f>
        <v>0</v>
      </c>
      <c r="G63" s="31">
        <f>[1]NOVEMBER!H62</f>
        <v>50000000</v>
      </c>
      <c r="H63" s="32">
        <f t="shared" si="5"/>
        <v>50000000</v>
      </c>
      <c r="I63" s="35">
        <f t="shared" si="1"/>
        <v>0.19607843137254902</v>
      </c>
      <c r="J63" s="34">
        <f t="shared" si="2"/>
        <v>-205000000</v>
      </c>
      <c r="K63" s="12"/>
    </row>
    <row r="64" spans="1:11" ht="24.95" customHeight="1" x14ac:dyDescent="0.25">
      <c r="A64" s="27">
        <v>56</v>
      </c>
      <c r="B64" s="36" t="s">
        <v>113</v>
      </c>
      <c r="C64" s="37" t="s">
        <v>112</v>
      </c>
      <c r="D64" s="38">
        <v>255000000</v>
      </c>
      <c r="E64" s="38">
        <v>255000000</v>
      </c>
      <c r="F64" s="39">
        <f>[2]DESEMBER!$I$52</f>
        <v>0</v>
      </c>
      <c r="G64" s="39">
        <f>[1]NOVEMBER!H63</f>
        <v>50000000</v>
      </c>
      <c r="H64" s="40">
        <f t="shared" si="5"/>
        <v>50000000</v>
      </c>
      <c r="I64" s="35">
        <f t="shared" si="1"/>
        <v>0.19607843137254902</v>
      </c>
      <c r="J64" s="34">
        <f t="shared" si="2"/>
        <v>-205000000</v>
      </c>
      <c r="K64" s="12"/>
    </row>
    <row r="65" spans="1:11" ht="24.95" customHeight="1" x14ac:dyDescent="0.25">
      <c r="A65" s="27">
        <v>57</v>
      </c>
      <c r="B65" s="28" t="s">
        <v>114</v>
      </c>
      <c r="C65" s="29" t="s">
        <v>115</v>
      </c>
      <c r="D65" s="30">
        <f>D66</f>
        <v>500000000</v>
      </c>
      <c r="E65" s="30">
        <f>E66</f>
        <v>500000000</v>
      </c>
      <c r="F65" s="31">
        <f>F66</f>
        <v>10165000</v>
      </c>
      <c r="G65" s="31">
        <f>[1]NOVEMBER!H64</f>
        <v>238500000</v>
      </c>
      <c r="H65" s="32">
        <f>F65+G65</f>
        <v>248665000</v>
      </c>
      <c r="I65" s="35">
        <f t="shared" si="1"/>
        <v>0.49732999999999999</v>
      </c>
      <c r="J65" s="34">
        <f t="shared" si="2"/>
        <v>-251335000</v>
      </c>
      <c r="K65" s="12"/>
    </row>
    <row r="66" spans="1:11" ht="24.95" customHeight="1" x14ac:dyDescent="0.25">
      <c r="A66" s="27">
        <v>58</v>
      </c>
      <c r="B66" s="36" t="s">
        <v>116</v>
      </c>
      <c r="C66" s="37" t="s">
        <v>115</v>
      </c>
      <c r="D66" s="38">
        <f>D67</f>
        <v>500000000</v>
      </c>
      <c r="E66" s="38">
        <f>E67</f>
        <v>500000000</v>
      </c>
      <c r="F66" s="39">
        <f>[2]DESEMBER!$I$45+[2]DESEMBER!$I$72</f>
        <v>10165000</v>
      </c>
      <c r="G66" s="39">
        <f>[1]NOVEMBER!H65</f>
        <v>238500000</v>
      </c>
      <c r="H66" s="40">
        <f>F66+G66</f>
        <v>248665000</v>
      </c>
      <c r="I66" s="35">
        <f t="shared" si="1"/>
        <v>0.49732999999999999</v>
      </c>
      <c r="J66" s="34">
        <f t="shared" si="2"/>
        <v>-251335000</v>
      </c>
      <c r="K66" s="12"/>
    </row>
    <row r="67" spans="1:11" ht="24.95" customHeight="1" x14ac:dyDescent="0.25">
      <c r="A67" s="27">
        <v>59</v>
      </c>
      <c r="B67" s="19" t="s">
        <v>117</v>
      </c>
      <c r="C67" s="60" t="s">
        <v>118</v>
      </c>
      <c r="D67" s="24">
        <f>D68+D69</f>
        <v>500000000</v>
      </c>
      <c r="E67" s="24">
        <f>E68+E69</f>
        <v>500000000</v>
      </c>
      <c r="F67" s="24">
        <f>F68+F69</f>
        <v>1026648</v>
      </c>
      <c r="G67" s="24">
        <f>G68+G69</f>
        <v>82135824</v>
      </c>
      <c r="H67" s="44">
        <f t="shared" si="5"/>
        <v>83162472</v>
      </c>
      <c r="I67" s="42">
        <f t="shared" si="1"/>
        <v>0.166324944</v>
      </c>
      <c r="J67" s="43">
        <f t="shared" si="2"/>
        <v>-416837528</v>
      </c>
      <c r="K67" s="12"/>
    </row>
    <row r="68" spans="1:11" ht="24.95" customHeight="1" x14ac:dyDescent="0.25">
      <c r="A68" s="27">
        <v>60</v>
      </c>
      <c r="B68" s="36" t="s">
        <v>119</v>
      </c>
      <c r="C68" s="61" t="s">
        <v>120</v>
      </c>
      <c r="D68" s="38">
        <v>400000000</v>
      </c>
      <c r="E68" s="38">
        <v>400000000</v>
      </c>
      <c r="F68" s="39">
        <f>[2]DESEMBER!$I$15</f>
        <v>1026648</v>
      </c>
      <c r="G68" s="31">
        <f>[1]NOVEMBER!H67</f>
        <v>82135824</v>
      </c>
      <c r="H68" s="40">
        <f>F68+G68</f>
        <v>83162472</v>
      </c>
      <c r="I68" s="35">
        <f t="shared" si="1"/>
        <v>0.20790618</v>
      </c>
      <c r="J68" s="34">
        <f t="shared" si="2"/>
        <v>-316837528</v>
      </c>
      <c r="K68" s="12"/>
    </row>
    <row r="69" spans="1:11" ht="24.95" customHeight="1" x14ac:dyDescent="0.25">
      <c r="A69" s="27">
        <v>61</v>
      </c>
      <c r="B69" s="36" t="s">
        <v>121</v>
      </c>
      <c r="C69" s="62" t="s">
        <v>122</v>
      </c>
      <c r="D69" s="38">
        <v>100000000</v>
      </c>
      <c r="E69" s="38">
        <v>100000000</v>
      </c>
      <c r="F69" s="39">
        <f>[2]DESEMBER!$I$56</f>
        <v>0</v>
      </c>
      <c r="G69" s="39">
        <f>[1]NOVEMBER!H68</f>
        <v>0</v>
      </c>
      <c r="H69" s="40">
        <f t="shared" ref="H69:H70" si="7">F69+G69</f>
        <v>0</v>
      </c>
      <c r="I69" s="35">
        <f t="shared" si="1"/>
        <v>0</v>
      </c>
      <c r="J69" s="34">
        <f t="shared" si="2"/>
        <v>-100000000</v>
      </c>
      <c r="K69" s="12"/>
    </row>
    <row r="70" spans="1:11" ht="24.95" customHeight="1" x14ac:dyDescent="0.25">
      <c r="A70" s="27">
        <v>62</v>
      </c>
      <c r="B70" s="19" t="s">
        <v>123</v>
      </c>
      <c r="C70" s="20" t="s">
        <v>124</v>
      </c>
      <c r="D70" s="24">
        <f>D71</f>
        <v>2451952004</v>
      </c>
      <c r="E70" s="24">
        <f>E71</f>
        <v>2451952004</v>
      </c>
      <c r="F70" s="63">
        <f>F71</f>
        <v>0</v>
      </c>
      <c r="G70" s="63">
        <f>[1]NOVEMBER!H69</f>
        <v>2543224877</v>
      </c>
      <c r="H70" s="44">
        <f t="shared" si="7"/>
        <v>2543224877</v>
      </c>
      <c r="I70" s="42">
        <f t="shared" si="1"/>
        <v>1.0372245757058465</v>
      </c>
      <c r="J70" s="43">
        <f t="shared" si="2"/>
        <v>91272873</v>
      </c>
      <c r="K70" s="12"/>
    </row>
    <row r="71" spans="1:11" ht="38.25" customHeight="1" x14ac:dyDescent="0.25">
      <c r="A71" s="27">
        <v>63</v>
      </c>
      <c r="B71" s="37" t="s">
        <v>125</v>
      </c>
      <c r="C71" s="37" t="s">
        <v>126</v>
      </c>
      <c r="D71" s="38">
        <v>2451952004</v>
      </c>
      <c r="E71" s="38">
        <v>2451952004</v>
      </c>
      <c r="F71" s="39">
        <f>[2]DESEMBER!$I$74</f>
        <v>0</v>
      </c>
      <c r="G71" s="39">
        <f>[1]NOVEMBER!H70</f>
        <v>2543224877</v>
      </c>
      <c r="H71" s="40">
        <f t="shared" si="5"/>
        <v>2543224877</v>
      </c>
      <c r="I71" s="35">
        <f t="shared" si="1"/>
        <v>1.0372245757058465</v>
      </c>
      <c r="J71" s="34">
        <f t="shared" si="2"/>
        <v>91272873</v>
      </c>
      <c r="K71" s="12"/>
    </row>
    <row r="72" spans="1:11" ht="24.95" customHeight="1" x14ac:dyDescent="0.25">
      <c r="A72" s="27">
        <v>64</v>
      </c>
      <c r="B72" s="28" t="s">
        <v>127</v>
      </c>
      <c r="C72" s="29" t="s">
        <v>128</v>
      </c>
      <c r="D72" s="30">
        <f>D73+D79+D81+D82+D85+D88+D90+D94</f>
        <v>45776000000</v>
      </c>
      <c r="E72" s="30">
        <f>E73+E79+E81+E82+E85+E88+E90+E94+E84</f>
        <v>49776684408</v>
      </c>
      <c r="F72" s="30">
        <f>F73+F79+F81+F82+F84+F85+F88+F90+F94+F83+F80</f>
        <v>932306795.63000011</v>
      </c>
      <c r="G72" s="30">
        <f>G73+G79+G81+G82+G84+G85+G88+G90+G94+G83</f>
        <v>40217542370.410004</v>
      </c>
      <c r="H72" s="30">
        <f>H73+H79+H81+H82+H84+H85+H88+H90+H94+H83+H80</f>
        <v>10466173617.16</v>
      </c>
      <c r="I72" s="35">
        <f t="shared" si="1"/>
        <v>0.21026257055156328</v>
      </c>
      <c r="J72" s="34">
        <f t="shared" si="2"/>
        <v>-39310510790.839996</v>
      </c>
      <c r="K72" s="12"/>
    </row>
    <row r="73" spans="1:11" ht="24.95" customHeight="1" x14ac:dyDescent="0.25">
      <c r="A73" s="27">
        <v>65</v>
      </c>
      <c r="B73" s="28" t="s">
        <v>129</v>
      </c>
      <c r="C73" s="29" t="s">
        <v>130</v>
      </c>
      <c r="D73" s="30">
        <f>D76</f>
        <v>1700000000</v>
      </c>
      <c r="E73" s="30">
        <f>E76</f>
        <v>1700000000</v>
      </c>
      <c r="F73" s="30">
        <f>F76+F74+F75+F77+F78</f>
        <v>0</v>
      </c>
      <c r="G73" s="30">
        <f>G76+G74+G75+G77+G78</f>
        <v>6133000</v>
      </c>
      <c r="H73" s="30">
        <f>H76+H74+H75+H77+H78</f>
        <v>6133000</v>
      </c>
      <c r="I73" s="35">
        <f t="shared" si="1"/>
        <v>3.6076470588235292E-3</v>
      </c>
      <c r="J73" s="34">
        <f t="shared" si="2"/>
        <v>-1693867000</v>
      </c>
      <c r="K73" s="12"/>
    </row>
    <row r="74" spans="1:11" ht="24.95" customHeight="1" x14ac:dyDescent="0.25">
      <c r="A74" s="27">
        <v>66</v>
      </c>
      <c r="B74" s="36" t="s">
        <v>131</v>
      </c>
      <c r="C74" s="37" t="s">
        <v>132</v>
      </c>
      <c r="D74" s="38">
        <v>0</v>
      </c>
      <c r="E74" s="38">
        <v>0</v>
      </c>
      <c r="F74" s="39"/>
      <c r="G74" s="39">
        <f>[1]NOVEMBER!H73</f>
        <v>0</v>
      </c>
      <c r="H74" s="40">
        <f t="shared" ref="H74:H100" si="8">F74+G74</f>
        <v>0</v>
      </c>
      <c r="I74" s="35">
        <v>0</v>
      </c>
      <c r="J74" s="34">
        <f t="shared" si="2"/>
        <v>0</v>
      </c>
      <c r="K74" s="12"/>
    </row>
    <row r="75" spans="1:11" ht="24.95" customHeight="1" x14ac:dyDescent="0.25">
      <c r="A75" s="27">
        <v>67</v>
      </c>
      <c r="B75" s="36" t="s">
        <v>133</v>
      </c>
      <c r="C75" s="37" t="s">
        <v>134</v>
      </c>
      <c r="D75" s="38">
        <v>0</v>
      </c>
      <c r="E75" s="38">
        <v>0</v>
      </c>
      <c r="F75" s="39">
        <v>0</v>
      </c>
      <c r="G75" s="39">
        <f>[1]NOVEMBER!H74</f>
        <v>0</v>
      </c>
      <c r="H75" s="40">
        <f>F75+G75</f>
        <v>0</v>
      </c>
      <c r="I75" s="35">
        <v>0</v>
      </c>
      <c r="J75" s="34">
        <f t="shared" si="2"/>
        <v>0</v>
      </c>
      <c r="K75" s="12"/>
    </row>
    <row r="76" spans="1:11" ht="24.95" customHeight="1" x14ac:dyDescent="0.25">
      <c r="A76" s="27">
        <v>68</v>
      </c>
      <c r="B76" s="36" t="s">
        <v>135</v>
      </c>
      <c r="C76" s="37" t="s">
        <v>136</v>
      </c>
      <c r="D76" s="38">
        <v>1700000000</v>
      </c>
      <c r="E76" s="38">
        <v>1700000000</v>
      </c>
      <c r="F76" s="38">
        <f>[2]DESEMBER!$I$76</f>
        <v>0</v>
      </c>
      <c r="G76" s="39">
        <f>[1]NOVEMBER!H75</f>
        <v>0</v>
      </c>
      <c r="H76" s="40">
        <f t="shared" si="8"/>
        <v>0</v>
      </c>
      <c r="I76" s="35">
        <f t="shared" si="1"/>
        <v>0</v>
      </c>
      <c r="J76" s="34">
        <f t="shared" ref="J76:J101" si="9">H76-E76</f>
        <v>-1700000000</v>
      </c>
      <c r="K76" s="12"/>
    </row>
    <row r="77" spans="1:11" ht="24.95" customHeight="1" x14ac:dyDescent="0.25">
      <c r="A77" s="27">
        <v>69</v>
      </c>
      <c r="B77" s="36" t="s">
        <v>137</v>
      </c>
      <c r="C77" s="37" t="s">
        <v>138</v>
      </c>
      <c r="D77" s="38"/>
      <c r="E77" s="38"/>
      <c r="F77" s="38">
        <f>[2]DESEMBER!$I$77</f>
        <v>0</v>
      </c>
      <c r="G77" s="39">
        <f>[1]NOVEMBER!H76</f>
        <v>5608000</v>
      </c>
      <c r="H77" s="40">
        <f t="shared" si="8"/>
        <v>5608000</v>
      </c>
      <c r="I77" s="35">
        <v>0</v>
      </c>
      <c r="J77" s="34">
        <f t="shared" si="9"/>
        <v>5608000</v>
      </c>
      <c r="K77" s="12"/>
    </row>
    <row r="78" spans="1:11" ht="24.95" customHeight="1" x14ac:dyDescent="0.25">
      <c r="A78" s="27">
        <v>70</v>
      </c>
      <c r="B78" s="36" t="s">
        <v>139</v>
      </c>
      <c r="C78" s="37" t="s">
        <v>140</v>
      </c>
      <c r="D78" s="38"/>
      <c r="E78" s="38"/>
      <c r="F78" s="38">
        <f>[2]DESEMBER!$I$78</f>
        <v>0</v>
      </c>
      <c r="G78" s="39">
        <f>[1]NOVEMBER!H77</f>
        <v>525000</v>
      </c>
      <c r="H78" s="40">
        <f t="shared" si="8"/>
        <v>525000</v>
      </c>
      <c r="I78" s="35">
        <v>0</v>
      </c>
      <c r="J78" s="34">
        <f t="shared" si="9"/>
        <v>525000</v>
      </c>
      <c r="K78" s="12"/>
    </row>
    <row r="79" spans="1:11" ht="24.95" customHeight="1" x14ac:dyDescent="0.25">
      <c r="A79" s="27">
        <v>71</v>
      </c>
      <c r="B79" s="36" t="s">
        <v>141</v>
      </c>
      <c r="C79" s="37" t="s">
        <v>142</v>
      </c>
      <c r="D79" s="38">
        <v>3600000000</v>
      </c>
      <c r="E79" s="38">
        <v>3600000000</v>
      </c>
      <c r="F79" s="39">
        <f>[2]DESEMBER!$I$79</f>
        <v>1576796.85</v>
      </c>
      <c r="G79" s="39">
        <f>[1]NOVEMBER!H78</f>
        <v>47743149.25</v>
      </c>
      <c r="H79" s="40">
        <f t="shared" si="8"/>
        <v>49319946.100000001</v>
      </c>
      <c r="I79" s="35">
        <f t="shared" ref="I79:I97" si="10">H79/E79*100%</f>
        <v>1.3699985027777778E-2</v>
      </c>
      <c r="J79" s="34">
        <f t="shared" si="9"/>
        <v>-3550680053.9000001</v>
      </c>
      <c r="K79" s="12"/>
    </row>
    <row r="80" spans="1:11" ht="24.95" customHeight="1" x14ac:dyDescent="0.25">
      <c r="A80" s="27">
        <v>72</v>
      </c>
      <c r="B80" s="8" t="s">
        <v>143</v>
      </c>
      <c r="C80" s="8" t="s">
        <v>144</v>
      </c>
      <c r="D80" s="38"/>
      <c r="E80" s="38"/>
      <c r="F80" s="39">
        <f>[2]DESEMBER!$I$80</f>
        <v>2010.07</v>
      </c>
      <c r="G80" s="39"/>
      <c r="H80" s="40">
        <f>F80+G80+0.12</f>
        <v>2010.1899999999998</v>
      </c>
      <c r="I80" s="35">
        <v>0</v>
      </c>
      <c r="J80" s="34">
        <f t="shared" si="9"/>
        <v>2010.1899999999998</v>
      </c>
      <c r="K80" s="12"/>
    </row>
    <row r="81" spans="1:11" ht="24.95" customHeight="1" x14ac:dyDescent="0.25">
      <c r="A81" s="27">
        <v>73</v>
      </c>
      <c r="B81" s="36" t="s">
        <v>145</v>
      </c>
      <c r="C81" s="37" t="s">
        <v>146</v>
      </c>
      <c r="D81" s="38">
        <v>1000000000</v>
      </c>
      <c r="E81" s="38">
        <v>1000000000</v>
      </c>
      <c r="F81" s="39">
        <f>[2]DESEMBER!$I$81</f>
        <v>0</v>
      </c>
      <c r="G81" s="39">
        <f>[1]NOVEMBER!H79</f>
        <v>0</v>
      </c>
      <c r="H81" s="40">
        <f t="shared" si="8"/>
        <v>0</v>
      </c>
      <c r="I81" s="35">
        <f t="shared" si="10"/>
        <v>0</v>
      </c>
      <c r="J81" s="34">
        <f t="shared" si="9"/>
        <v>-1000000000</v>
      </c>
      <c r="K81" s="12"/>
    </row>
    <row r="82" spans="1:11" ht="24.95" customHeight="1" x14ac:dyDescent="0.25">
      <c r="A82" s="27">
        <v>74</v>
      </c>
      <c r="B82" s="36" t="s">
        <v>147</v>
      </c>
      <c r="C82" s="37" t="s">
        <v>148</v>
      </c>
      <c r="D82" s="38">
        <v>450000000</v>
      </c>
      <c r="E82" s="38">
        <v>450000000</v>
      </c>
      <c r="F82" s="39">
        <f>[2]DESEMBER!$I$83</f>
        <v>23123167</v>
      </c>
      <c r="G82" s="39">
        <f>[1]NOVEMBER!H80</f>
        <v>73096029</v>
      </c>
      <c r="H82" s="40">
        <f t="shared" si="8"/>
        <v>96219196</v>
      </c>
      <c r="I82" s="35">
        <f t="shared" si="10"/>
        <v>0.21382043555555555</v>
      </c>
      <c r="J82" s="34">
        <f t="shared" si="9"/>
        <v>-353780804</v>
      </c>
      <c r="K82" s="12"/>
    </row>
    <row r="83" spans="1:11" ht="24.95" customHeight="1" x14ac:dyDescent="0.25">
      <c r="A83" s="27">
        <v>75</v>
      </c>
      <c r="B83" s="36" t="s">
        <v>149</v>
      </c>
      <c r="C83" s="37" t="s">
        <v>150</v>
      </c>
      <c r="D83" s="38"/>
      <c r="E83" s="38"/>
      <c r="F83" s="39">
        <f>[2]DESEMBER!$I$86</f>
        <v>0</v>
      </c>
      <c r="G83" s="39">
        <f>[1]NOVEMBER!H81</f>
        <v>134242228.40000001</v>
      </c>
      <c r="H83" s="40">
        <f t="shared" si="8"/>
        <v>134242228.40000001</v>
      </c>
      <c r="I83" s="35">
        <v>0</v>
      </c>
      <c r="J83" s="34">
        <f t="shared" si="9"/>
        <v>134242228.40000001</v>
      </c>
      <c r="K83" s="12"/>
    </row>
    <row r="84" spans="1:11" ht="24.95" customHeight="1" x14ac:dyDescent="0.25">
      <c r="A84" s="27">
        <v>76</v>
      </c>
      <c r="B84" s="36" t="s">
        <v>151</v>
      </c>
      <c r="C84" s="37" t="s">
        <v>152</v>
      </c>
      <c r="D84" s="38"/>
      <c r="E84" s="38">
        <v>2000684408</v>
      </c>
      <c r="F84" s="39">
        <f>[2]DESEMBER!$I$82</f>
        <v>70638590.439999998</v>
      </c>
      <c r="G84" s="39">
        <f>[1]NOVEMBER!H82</f>
        <v>4563465194.1300001</v>
      </c>
      <c r="H84" s="40">
        <f t="shared" si="8"/>
        <v>4634103784.5699997</v>
      </c>
      <c r="I84" s="35">
        <f t="shared" si="10"/>
        <v>2.3162592591014981</v>
      </c>
      <c r="J84" s="34">
        <f t="shared" si="9"/>
        <v>2633419376.5699997</v>
      </c>
      <c r="K84" s="12"/>
    </row>
    <row r="85" spans="1:11" ht="24.95" customHeight="1" x14ac:dyDescent="0.25">
      <c r="A85" s="27">
        <v>77</v>
      </c>
      <c r="B85" s="36" t="s">
        <v>153</v>
      </c>
      <c r="C85" s="29" t="s">
        <v>154</v>
      </c>
      <c r="D85" s="30">
        <f>D86+D87</f>
        <v>1000000000</v>
      </c>
      <c r="E85" s="30">
        <f>E86+E87</f>
        <v>3000000000</v>
      </c>
      <c r="F85" s="30">
        <f>F86+F87</f>
        <v>115782072</v>
      </c>
      <c r="G85" s="31">
        <f>[1]NOVEMBER!H83</f>
        <v>574275021.5</v>
      </c>
      <c r="H85" s="32">
        <f>F85+G85</f>
        <v>690057093.5</v>
      </c>
      <c r="I85" s="35">
        <f t="shared" si="10"/>
        <v>0.23001903116666667</v>
      </c>
      <c r="J85" s="34">
        <f t="shared" si="9"/>
        <v>-2309942906.5</v>
      </c>
      <c r="K85" s="12"/>
    </row>
    <row r="86" spans="1:11" ht="24.95" customHeight="1" x14ac:dyDescent="0.25">
      <c r="A86" s="27">
        <v>78</v>
      </c>
      <c r="B86" s="36" t="s">
        <v>155</v>
      </c>
      <c r="C86" s="59" t="s">
        <v>156</v>
      </c>
      <c r="D86" s="38">
        <v>300000000</v>
      </c>
      <c r="E86" s="38">
        <v>2300000000</v>
      </c>
      <c r="F86" s="39">
        <f>[2]DESEMBER!$I$84</f>
        <v>1053160</v>
      </c>
      <c r="G86" s="39">
        <f>[1]NOVEMBER!H84</f>
        <v>113004689.5</v>
      </c>
      <c r="H86" s="40">
        <f t="shared" si="8"/>
        <v>114057849.5</v>
      </c>
      <c r="I86" s="35">
        <f t="shared" si="10"/>
        <v>4.959036934782609E-2</v>
      </c>
      <c r="J86" s="34">
        <f t="shared" si="9"/>
        <v>-2185942150.5</v>
      </c>
      <c r="K86" s="12"/>
    </row>
    <row r="87" spans="1:11" ht="24.95" customHeight="1" x14ac:dyDescent="0.25">
      <c r="A87" s="27">
        <v>79</v>
      </c>
      <c r="B87" s="64" t="s">
        <v>157</v>
      </c>
      <c r="C87" s="59" t="s">
        <v>158</v>
      </c>
      <c r="D87" s="38">
        <v>700000000</v>
      </c>
      <c r="E87" s="38">
        <v>700000000</v>
      </c>
      <c r="F87" s="39">
        <f>[2]DESEMBER!$I$85</f>
        <v>114728912</v>
      </c>
      <c r="G87" s="39">
        <f>[1]NOVEMBER!H85</f>
        <v>461270332</v>
      </c>
      <c r="H87" s="40">
        <f t="shared" si="8"/>
        <v>575999244</v>
      </c>
      <c r="I87" s="35">
        <f t="shared" si="10"/>
        <v>0.82285606285714286</v>
      </c>
      <c r="J87" s="34">
        <f t="shared" si="9"/>
        <v>-124000756</v>
      </c>
      <c r="K87" s="12"/>
    </row>
    <row r="88" spans="1:11" ht="44.25" customHeight="1" x14ac:dyDescent="0.25">
      <c r="A88" s="27">
        <v>80</v>
      </c>
      <c r="B88" s="29" t="s">
        <v>159</v>
      </c>
      <c r="C88" s="29" t="s">
        <v>160</v>
      </c>
      <c r="D88" s="30"/>
      <c r="E88" s="30"/>
      <c r="F88" s="31"/>
      <c r="G88" s="31">
        <f>[1]NOVEMBER!H86</f>
        <v>0</v>
      </c>
      <c r="H88" s="32">
        <f t="shared" si="8"/>
        <v>0</v>
      </c>
      <c r="I88" s="35">
        <v>0</v>
      </c>
      <c r="J88" s="34">
        <f t="shared" si="9"/>
        <v>0</v>
      </c>
      <c r="K88" s="12"/>
    </row>
    <row r="89" spans="1:11" ht="24.95" customHeight="1" x14ac:dyDescent="0.25">
      <c r="A89" s="27">
        <v>81</v>
      </c>
      <c r="B89" s="36" t="s">
        <v>161</v>
      </c>
      <c r="C89" s="37" t="s">
        <v>162</v>
      </c>
      <c r="D89" s="38"/>
      <c r="E89" s="38"/>
      <c r="F89" s="39"/>
      <c r="G89" s="39">
        <f>[1]NOVEMBER!H87</f>
        <v>0</v>
      </c>
      <c r="H89" s="40">
        <f t="shared" si="8"/>
        <v>0</v>
      </c>
      <c r="I89" s="35">
        <v>0</v>
      </c>
      <c r="J89" s="34">
        <f t="shared" si="9"/>
        <v>0</v>
      </c>
      <c r="K89" s="12"/>
    </row>
    <row r="90" spans="1:11" ht="24.95" customHeight="1" x14ac:dyDescent="0.25">
      <c r="A90" s="27">
        <v>82</v>
      </c>
      <c r="B90" s="28" t="s">
        <v>163</v>
      </c>
      <c r="C90" s="29" t="s">
        <v>164</v>
      </c>
      <c r="D90" s="30">
        <f>D91+D92+D93</f>
        <v>32106000000</v>
      </c>
      <c r="E90" s="30">
        <f>E91+E92+E93</f>
        <v>32106000000</v>
      </c>
      <c r="F90" s="30">
        <f>F91+F92+F93</f>
        <v>1737325.07</v>
      </c>
      <c r="G90" s="31">
        <f>[1]NOVEMBER!H88</f>
        <v>30691345185.130001</v>
      </c>
      <c r="H90" s="30">
        <f>H91+H92+H93</f>
        <v>9406961.1999999993</v>
      </c>
      <c r="I90" s="35">
        <f t="shared" si="10"/>
        <v>2.9299698498722976E-4</v>
      </c>
      <c r="J90" s="34">
        <f t="shared" si="9"/>
        <v>-32096593038.799999</v>
      </c>
      <c r="K90" s="12"/>
    </row>
    <row r="91" spans="1:11" ht="24.95" customHeight="1" x14ac:dyDescent="0.25">
      <c r="A91" s="27">
        <v>83</v>
      </c>
      <c r="B91" s="65" t="s">
        <v>165</v>
      </c>
      <c r="C91" s="66" t="s">
        <v>166</v>
      </c>
      <c r="D91" s="67">
        <v>32084000000</v>
      </c>
      <c r="E91" s="67">
        <v>32084000000</v>
      </c>
      <c r="F91" s="39">
        <v>0</v>
      </c>
      <c r="G91" s="39">
        <v>0</v>
      </c>
      <c r="H91" s="40">
        <v>0</v>
      </c>
      <c r="I91" s="35">
        <f t="shared" si="10"/>
        <v>0</v>
      </c>
      <c r="J91" s="34">
        <f t="shared" si="9"/>
        <v>-32084000000</v>
      </c>
      <c r="K91" s="12"/>
    </row>
    <row r="92" spans="1:11" ht="24.95" customHeight="1" x14ac:dyDescent="0.25">
      <c r="A92" s="27">
        <v>84</v>
      </c>
      <c r="B92" s="65" t="s">
        <v>167</v>
      </c>
      <c r="C92" s="66" t="s">
        <v>168</v>
      </c>
      <c r="D92" s="67">
        <v>18000000</v>
      </c>
      <c r="E92" s="67">
        <v>18000000</v>
      </c>
      <c r="F92" s="39">
        <f>[2]DESEMBER!$I$91</f>
        <v>0</v>
      </c>
      <c r="G92" s="39">
        <f>[1]NOVEMBER!H90</f>
        <v>0</v>
      </c>
      <c r="H92" s="40">
        <f t="shared" si="8"/>
        <v>0</v>
      </c>
      <c r="I92" s="35">
        <v>0</v>
      </c>
      <c r="J92" s="34">
        <f t="shared" si="9"/>
        <v>-18000000</v>
      </c>
      <c r="K92" s="12"/>
    </row>
    <row r="93" spans="1:11" ht="24.95" customHeight="1" x14ac:dyDescent="0.25">
      <c r="A93" s="27">
        <v>85</v>
      </c>
      <c r="B93" s="65" t="s">
        <v>169</v>
      </c>
      <c r="C93" s="66" t="s">
        <v>170</v>
      </c>
      <c r="D93" s="67">
        <v>4000000</v>
      </c>
      <c r="E93" s="67">
        <v>4000000</v>
      </c>
      <c r="F93" s="39">
        <f>[2]DESEMBER!$I$92</f>
        <v>1737325.07</v>
      </c>
      <c r="G93" s="39">
        <f>[1]NOVEMBER!H91</f>
        <v>7669636.1299999999</v>
      </c>
      <c r="H93" s="40">
        <f t="shared" si="8"/>
        <v>9406961.1999999993</v>
      </c>
      <c r="I93" s="35">
        <f t="shared" si="10"/>
        <v>2.3517402999999999</v>
      </c>
      <c r="J93" s="34">
        <f t="shared" si="9"/>
        <v>5406961.1999999993</v>
      </c>
      <c r="K93" s="12"/>
    </row>
    <row r="94" spans="1:11" ht="24.95" customHeight="1" x14ac:dyDescent="0.25">
      <c r="A94" s="27">
        <v>86</v>
      </c>
      <c r="B94" s="28" t="s">
        <v>171</v>
      </c>
      <c r="C94" s="29" t="s">
        <v>172</v>
      </c>
      <c r="D94" s="30">
        <f>D95+D96</f>
        <v>5920000000</v>
      </c>
      <c r="E94" s="30">
        <f>E95+E96</f>
        <v>5920000000</v>
      </c>
      <c r="F94" s="30">
        <f>F95+F96</f>
        <v>719446834.20000005</v>
      </c>
      <c r="G94" s="31">
        <f>[1]NOVEMBER!H92</f>
        <v>4127242563</v>
      </c>
      <c r="H94" s="30">
        <f>H95+H96</f>
        <v>4846689397.1999998</v>
      </c>
      <c r="I94" s="35">
        <f t="shared" si="10"/>
        <v>0.81869753331081074</v>
      </c>
      <c r="J94" s="34">
        <f t="shared" si="9"/>
        <v>-1073310602.8000002</v>
      </c>
      <c r="K94" s="12"/>
    </row>
    <row r="95" spans="1:11" ht="24.95" customHeight="1" x14ac:dyDescent="0.25">
      <c r="A95" s="27">
        <v>87</v>
      </c>
      <c r="B95" s="68" t="s">
        <v>173</v>
      </c>
      <c r="C95" s="69" t="s">
        <v>174</v>
      </c>
      <c r="D95" s="67">
        <v>2500000000</v>
      </c>
      <c r="E95" s="67">
        <v>2500000000</v>
      </c>
      <c r="F95" s="39">
        <f>[2]DESEMBER!$I$94</f>
        <v>101013588</v>
      </c>
      <c r="G95" s="39">
        <f>[1]NOVEMBER!H93</f>
        <v>1606368625</v>
      </c>
      <c r="H95" s="40">
        <f t="shared" si="8"/>
        <v>1707382213</v>
      </c>
      <c r="I95" s="35">
        <f t="shared" si="10"/>
        <v>0.68295288519999997</v>
      </c>
      <c r="J95" s="34">
        <f t="shared" si="9"/>
        <v>-792617787</v>
      </c>
      <c r="K95" s="12"/>
    </row>
    <row r="96" spans="1:11" ht="24.95" customHeight="1" x14ac:dyDescent="0.25">
      <c r="A96" s="27">
        <v>88</v>
      </c>
      <c r="B96" s="68" t="s">
        <v>175</v>
      </c>
      <c r="C96" s="69" t="s">
        <v>176</v>
      </c>
      <c r="D96" s="67">
        <v>3420000000</v>
      </c>
      <c r="E96" s="67">
        <v>3420000000</v>
      </c>
      <c r="F96" s="39">
        <f>[2]DESEMBER!$I$95</f>
        <v>618433246.20000005</v>
      </c>
      <c r="G96" s="39">
        <f>[1]NOVEMBER!H94</f>
        <v>2520873938</v>
      </c>
      <c r="H96" s="40">
        <f t="shared" si="8"/>
        <v>3139307184.1999998</v>
      </c>
      <c r="I96" s="35">
        <f t="shared" si="10"/>
        <v>0.91792607725146191</v>
      </c>
      <c r="J96" s="34">
        <f t="shared" si="9"/>
        <v>-280692815.80000019</v>
      </c>
      <c r="K96" s="12"/>
    </row>
    <row r="97" spans="1:11" ht="24.95" customHeight="1" x14ac:dyDescent="0.25">
      <c r="A97" s="70" t="s">
        <v>177</v>
      </c>
      <c r="B97" s="71"/>
      <c r="C97" s="72"/>
      <c r="D97" s="73">
        <f>D72+D70+D34+D11</f>
        <v>78083307651</v>
      </c>
      <c r="E97" s="73">
        <f>E72+E70+E34+E11</f>
        <v>85083992058</v>
      </c>
      <c r="F97" s="73">
        <f>F72+F70+F34+F11</f>
        <v>3467564864.6300001</v>
      </c>
      <c r="G97" s="31">
        <f>[1]NOVEMBER!H95</f>
        <v>60368162154.410004</v>
      </c>
      <c r="H97" s="32">
        <f>H72+H70+H34+H11</f>
        <v>61758734819.160004</v>
      </c>
      <c r="I97" s="33">
        <f t="shared" si="10"/>
        <v>0.72585610201576289</v>
      </c>
      <c r="J97" s="34">
        <f t="shared" si="9"/>
        <v>-23325257238.839996</v>
      </c>
      <c r="K97" s="12"/>
    </row>
    <row r="98" spans="1:11" ht="24.95" customHeight="1" x14ac:dyDescent="0.25">
      <c r="A98" s="74" t="s">
        <v>178</v>
      </c>
      <c r="B98" s="75" t="s">
        <v>179</v>
      </c>
      <c r="C98" s="76"/>
      <c r="D98" s="77"/>
      <c r="E98" s="77"/>
      <c r="F98" s="32"/>
      <c r="G98" s="31">
        <f>[1]NOVEMBER!H96</f>
        <v>0</v>
      </c>
      <c r="H98" s="40">
        <f t="shared" si="8"/>
        <v>0</v>
      </c>
      <c r="I98" s="35"/>
      <c r="J98" s="34">
        <f t="shared" si="9"/>
        <v>0</v>
      </c>
      <c r="K98" s="12"/>
    </row>
    <row r="99" spans="1:11" ht="24.95" customHeight="1" x14ac:dyDescent="0.25">
      <c r="A99" s="78" t="s">
        <v>180</v>
      </c>
      <c r="B99" s="79" t="s">
        <v>181</v>
      </c>
      <c r="C99" s="80"/>
      <c r="D99" s="77"/>
      <c r="E99" s="77"/>
      <c r="F99" s="32"/>
      <c r="G99" s="31">
        <f>[1]NOVEMBER!H97</f>
        <v>0</v>
      </c>
      <c r="H99" s="40">
        <f t="shared" si="8"/>
        <v>0</v>
      </c>
      <c r="I99" s="35"/>
      <c r="J99" s="34">
        <f t="shared" si="9"/>
        <v>0</v>
      </c>
      <c r="K99" s="12"/>
    </row>
    <row r="100" spans="1:11" ht="24.95" customHeight="1" x14ac:dyDescent="0.25">
      <c r="A100" s="81"/>
      <c r="B100" s="78" t="s">
        <v>182</v>
      </c>
      <c r="C100" s="82" t="s">
        <v>183</v>
      </c>
      <c r="D100" s="83"/>
      <c r="E100" s="83"/>
      <c r="F100" s="40"/>
      <c r="G100" s="31">
        <f>[1]NOVEMBER!H98</f>
        <v>0</v>
      </c>
      <c r="H100" s="84">
        <f t="shared" si="8"/>
        <v>0</v>
      </c>
      <c r="I100" s="35"/>
      <c r="J100" s="34">
        <f t="shared" si="9"/>
        <v>0</v>
      </c>
      <c r="K100" s="12"/>
    </row>
    <row r="101" spans="1:11" ht="24.95" customHeight="1" x14ac:dyDescent="0.25">
      <c r="A101" s="70" t="s">
        <v>184</v>
      </c>
      <c r="B101" s="71"/>
      <c r="C101" s="72"/>
      <c r="D101" s="77">
        <f>D97</f>
        <v>78083307651</v>
      </c>
      <c r="E101" s="77">
        <f>E97</f>
        <v>85083992058</v>
      </c>
      <c r="F101" s="32">
        <f>F97</f>
        <v>3467564864.6300001</v>
      </c>
      <c r="G101" s="31">
        <f>[1]NOVEMBER!H99</f>
        <v>60368162154.409996</v>
      </c>
      <c r="H101" s="85">
        <f>H97</f>
        <v>61758734819.160004</v>
      </c>
      <c r="I101" s="33">
        <f>IFERROR(H101/E9:E101,0)</f>
        <v>0.72585610201576289</v>
      </c>
      <c r="J101" s="34">
        <f t="shared" si="9"/>
        <v>-23325257238.839996</v>
      </c>
      <c r="K101" s="12"/>
    </row>
  </sheetData>
  <mergeCells count="15">
    <mergeCell ref="H5:H7"/>
    <mergeCell ref="I5:I7"/>
    <mergeCell ref="J5:J7"/>
    <mergeCell ref="A97:C97"/>
    <mergeCell ref="A101:C101"/>
    <mergeCell ref="A1:J1"/>
    <mergeCell ref="A2:J2"/>
    <mergeCell ref="A4:A7"/>
    <mergeCell ref="B4:B7"/>
    <mergeCell ref="C4:C7"/>
    <mergeCell ref="D4:J4"/>
    <mergeCell ref="D5:D7"/>
    <mergeCell ref="E5:E7"/>
    <mergeCell ref="F5:F7"/>
    <mergeCell ref="G5:G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2026-04-24T03:30:37Z</dcterms:created>
  <dcterms:modified xsi:type="dcterms:W3CDTF">2026-04-24T03:37:53Z</dcterms:modified>
</cp:coreProperties>
</file>